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UBS - Triângulo\"/>
    </mc:Choice>
  </mc:AlternateContent>
  <xr:revisionPtr revIDLastSave="0" documentId="13_ncr:1_{B7101DD8-11BE-466E-BE79-7E1084C1065F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PO" sheetId="12" r:id="rId1"/>
    <sheet name="MÉM. DE CÁLC" sheetId="32" r:id="rId2"/>
    <sheet name="COTAÇÃO" sheetId="33" r:id="rId3"/>
    <sheet name="COMPOSIÇÃO" sheetId="31" r:id="rId4"/>
    <sheet name="BDI" sheetId="18" r:id="rId5"/>
    <sheet name="CRON. FÍSICO-FINANCEIRO" sheetId="13" r:id="rId6"/>
  </sheets>
  <externalReferences>
    <externalReference r:id="rId7"/>
  </externalReferences>
  <definedNames>
    <definedName name="_xlnm.Print_Area" localSheetId="4">BDI!$A$1:$F$45</definedName>
    <definedName name="_xlnm.Print_Area" localSheetId="0">PO!$A$1:$I$46</definedName>
    <definedName name="Nível" localSheetId="0">[1]Eventograma_e_Quantitativos!$C1</definedName>
    <definedName name="TituloEventos">OFFSET([1]DADOS!$J$33,1,0):OFFSET([1]DADOS!$J$46,-1,0)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33" l="1"/>
  <c r="E14" i="18" l="1"/>
  <c r="F17" i="18" l="1"/>
  <c r="F16" i="18"/>
  <c r="F15" i="18"/>
  <c r="E18" i="18"/>
  <c r="E19" i="18" s="1"/>
  <c r="I10" i="12" s="1"/>
  <c r="D14" i="18"/>
  <c r="C14" i="18"/>
  <c r="B14" i="18"/>
  <c r="F13" i="18"/>
  <c r="F12" i="18"/>
  <c r="F11" i="18"/>
  <c r="F10" i="18"/>
  <c r="F9" i="18"/>
  <c r="H38" i="12" l="1"/>
  <c r="I38" i="12" s="1"/>
  <c r="H39" i="12"/>
  <c r="I39" i="12" s="1"/>
  <c r="H18" i="12"/>
  <c r="I18" i="12" s="1"/>
  <c r="H37" i="12"/>
  <c r="I37" i="12" s="1"/>
  <c r="H19" i="12"/>
  <c r="I19" i="12" s="1"/>
  <c r="H30" i="12"/>
  <c r="I30" i="12" s="1"/>
  <c r="H31" i="12"/>
  <c r="I31" i="12" s="1"/>
  <c r="H33" i="12"/>
  <c r="I33" i="12" s="1"/>
  <c r="H34" i="12"/>
  <c r="I34" i="12" s="1"/>
  <c r="H17" i="12"/>
  <c r="I17" i="12" s="1"/>
  <c r="H26" i="12"/>
  <c r="I26" i="12" s="1"/>
  <c r="H27" i="12"/>
  <c r="I27" i="12" s="1"/>
  <c r="H28" i="12"/>
  <c r="I28" i="12" s="1"/>
  <c r="H32" i="12"/>
  <c r="I32" i="12" s="1"/>
  <c r="H29" i="12"/>
  <c r="I29" i="12" s="1"/>
  <c r="H25" i="12"/>
  <c r="I25" i="12" s="1"/>
  <c r="H22" i="12"/>
  <c r="I22" i="12" s="1"/>
  <c r="H23" i="12"/>
  <c r="I23" i="12" s="1"/>
  <c r="H24" i="12"/>
  <c r="I24" i="12" s="1"/>
  <c r="H21" i="12"/>
  <c r="I21" i="12" s="1"/>
  <c r="H36" i="12"/>
  <c r="I36" i="12" s="1"/>
  <c r="H15" i="12"/>
  <c r="I15" i="12" s="1"/>
  <c r="I14" i="12" s="1"/>
  <c r="F18" i="18"/>
  <c r="F14" i="18"/>
  <c r="D7" i="13" l="1"/>
  <c r="I16" i="12"/>
  <c r="I40" i="12" s="1"/>
  <c r="E7" i="13"/>
  <c r="I20" i="12"/>
  <c r="D11" i="13" s="1"/>
  <c r="I35" i="12"/>
  <c r="D13" i="13" s="1"/>
  <c r="D9" i="13"/>
  <c r="F9" i="13" l="1"/>
  <c r="I9" i="13"/>
  <c r="H9" i="13"/>
  <c r="G9" i="13"/>
  <c r="H13" i="13"/>
  <c r="I13" i="13"/>
  <c r="G11" i="13"/>
  <c r="F11" i="13"/>
  <c r="E11" i="13"/>
  <c r="E16" i="13" s="1"/>
  <c r="G16" i="13" l="1"/>
  <c r="J9" i="13"/>
  <c r="F16" i="13"/>
  <c r="I16" i="13"/>
  <c r="H16" i="13"/>
  <c r="J13" i="13"/>
  <c r="D16" i="13"/>
  <c r="J16" i="13" l="1"/>
  <c r="G8" i="13"/>
  <c r="F10" i="13"/>
  <c r="E10" i="13"/>
  <c r="I12" i="13"/>
  <c r="I8" i="13"/>
  <c r="I15" i="13" s="1"/>
  <c r="H12" i="13"/>
  <c r="G10" i="13"/>
  <c r="F8" i="13"/>
  <c r="H8" i="13"/>
  <c r="D12" i="13"/>
  <c r="D10" i="13"/>
  <c r="D8" i="13"/>
  <c r="D6" i="13"/>
  <c r="E6" i="13"/>
  <c r="J7" i="13"/>
  <c r="E3" i="13"/>
  <c r="J12" i="13" l="1"/>
  <c r="H15" i="13"/>
  <c r="J8" i="13"/>
  <c r="F15" i="13"/>
  <c r="J6" i="13"/>
  <c r="E15" i="13"/>
  <c r="J10" i="13"/>
  <c r="G15" i="13"/>
  <c r="J11" i="13"/>
  <c r="J15" i="13" l="1"/>
  <c r="D15" i="13"/>
</calcChain>
</file>

<file path=xl/sharedStrings.xml><?xml version="1.0" encoding="utf-8"?>
<sst xmlns="http://schemas.openxmlformats.org/spreadsheetml/2006/main" count="354" uniqueCount="217">
  <si>
    <t>ITEM</t>
  </si>
  <si>
    <t>DESCRIÇÃO</t>
  </si>
  <si>
    <t>QUANTIDADE</t>
  </si>
  <si>
    <t>UNIDADE</t>
  </si>
  <si>
    <t>CÓDIGO</t>
  </si>
  <si>
    <t>DIRETA</t>
  </si>
  <si>
    <t>INDIRETA</t>
  </si>
  <si>
    <t>(    )</t>
  </si>
  <si>
    <t>LDI</t>
  </si>
  <si>
    <t>PREÇO TOTAL</t>
  </si>
  <si>
    <t>CREA</t>
  </si>
  <si>
    <t xml:space="preserve">FORMA DE EXECUÇÃO: </t>
  </si>
  <si>
    <t>PREÇO UNITÁRIO S/ LDI</t>
  </si>
  <si>
    <t>PREÇO UNITÁRIO C/ LDI</t>
  </si>
  <si>
    <t>TOTAL GERAL DA OBRA</t>
  </si>
  <si>
    <t>PREFEITURA: DORES DO INDAIÁ</t>
  </si>
  <si>
    <t>FOLHA Nº: 01</t>
  </si>
  <si>
    <t>(  X  )</t>
  </si>
  <si>
    <t>241871/D</t>
  </si>
  <si>
    <t xml:space="preserve">MARCUS SACCHETTO DUARTE </t>
  </si>
  <si>
    <t xml:space="preserve">ENGENHEIRO CIVIL </t>
  </si>
  <si>
    <t>TOTAL</t>
  </si>
  <si>
    <t>1º QUARTIL</t>
  </si>
  <si>
    <t>MÉDIO</t>
  </si>
  <si>
    <t>3º QUARTIL</t>
  </si>
  <si>
    <t>PIS</t>
  </si>
  <si>
    <t>COFINS</t>
  </si>
  <si>
    <t>CRONOGRAMA FÍSICO-FINANCEIRO</t>
  </si>
  <si>
    <r>
      <t xml:space="preserve">PREFEITURA: </t>
    </r>
    <r>
      <rPr>
        <sz val="10"/>
        <rFont val="Arial"/>
        <family val="2"/>
      </rPr>
      <t>DORES DO INDAIÁ - MG</t>
    </r>
  </si>
  <si>
    <t xml:space="preserve">VALOR DO CONVÊNIO: </t>
  </si>
  <si>
    <t>ETAPAS/DESCRIÇÃO</t>
  </si>
  <si>
    <t>FÍSICO/ FINANCEIRO</t>
  </si>
  <si>
    <t>TOTAL  ETAPAS</t>
  </si>
  <si>
    <t>MÊS 1</t>
  </si>
  <si>
    <t>MÊS 2</t>
  </si>
  <si>
    <t>MÊS 3</t>
  </si>
  <si>
    <t>Total</t>
  </si>
  <si>
    <t>Físico %</t>
  </si>
  <si>
    <t>Financeiro</t>
  </si>
  <si>
    <t>241871-D/MG</t>
  </si>
  <si>
    <t>Eng. Civil Marcus Sacchetto Duarte</t>
  </si>
  <si>
    <t>Marcus Sacchetto Duarte</t>
  </si>
  <si>
    <t>SINAPI</t>
  </si>
  <si>
    <t>VALORES DE BDI POR TIPO DE OBRA %</t>
  </si>
  <si>
    <t>TIPO DE OBRA</t>
  </si>
  <si>
    <t>1 Quartil</t>
  </si>
  <si>
    <t>Médio</t>
  </si>
  <si>
    <t>3 Quartil</t>
  </si>
  <si>
    <t>VALORES DE REFERÊNCIA - %</t>
  </si>
  <si>
    <t>BDI ADOTADO %</t>
  </si>
  <si>
    <t>Administração Central</t>
  </si>
  <si>
    <t>Seguro e Garantia (*)</t>
  </si>
  <si>
    <t>Risco</t>
  </si>
  <si>
    <t>Despesas Financeiras</t>
  </si>
  <si>
    <t>Lucro</t>
  </si>
  <si>
    <t>Tributos (soma dos itens abaixo)</t>
  </si>
  <si>
    <t>ISSQN (**)</t>
  </si>
  <si>
    <t>Fonte da composição, valores de referência e fórmula do BDI:  Acórdão 2622/2013 - TCU - Plenário</t>
  </si>
  <si>
    <t>Os valores de BDI acima foram calculados com emprego da fórmula abaixo:</t>
  </si>
  <si>
    <t>Onde:</t>
  </si>
  <si>
    <t>AC = taxa de rateio da Administração Central;</t>
  </si>
  <si>
    <t>DF = taxa das despesas financeiras;</t>
  </si>
  <si>
    <t>S = taxa de seguro; R = taxa de risco e G = garantia do empreendimento;</t>
  </si>
  <si>
    <t>I = taxa de tributos;</t>
  </si>
  <si>
    <t>L = taxa de lucro.</t>
  </si>
  <si>
    <t>OBS:</t>
  </si>
  <si>
    <t>(*) - PODE HAVER GARANTIA DESDE QUE PREVISTO NO EDITAL DA LICITAÇÃO E NO CONTRATO DE EXECUÇÃO.</t>
  </si>
  <si>
    <t>(**) - PODEM SER ACEITOS OUTROS PERCENTUAIS DE ISS DESDE QUE DEVIDAMENTE EMBASADOS NA LEGISLAÇÃO MUNICIPAL.</t>
  </si>
  <si>
    <t>CREA MG 241871/D</t>
  </si>
  <si>
    <t>BDI</t>
  </si>
  <si>
    <t xml:space="preserve">COMPOSIÇÃO ANALÍTICA DO BDI </t>
  </si>
  <si>
    <t>MEMÓRIA DE CÁLCULO</t>
  </si>
  <si>
    <t>REF.</t>
  </si>
  <si>
    <t>CÁLCULO</t>
  </si>
  <si>
    <t>A N E X O   I</t>
  </si>
  <si>
    <t>PLANILHA ORÇAMENTÁRIA</t>
  </si>
  <si>
    <t>M2</t>
  </si>
  <si>
    <t>ITENS</t>
  </si>
  <si>
    <t>UND.</t>
  </si>
  <si>
    <t>QUANT.</t>
  </si>
  <si>
    <t>MÉDIA</t>
  </si>
  <si>
    <t>UN</t>
  </si>
  <si>
    <t>Engenheiro Responsável</t>
  </si>
  <si>
    <t>CREA 241871/D-MG</t>
  </si>
  <si>
    <t>1.1</t>
  </si>
  <si>
    <t>PINTURA</t>
  </si>
  <si>
    <t>2.1</t>
  </si>
  <si>
    <t>2.2</t>
  </si>
  <si>
    <t>3.1</t>
  </si>
  <si>
    <t>LOCAL: ALAMEDA DR. GUSTAVO DRUMOND TOSTES, 277 - BAIRRO TRIÂNGULO- DORES DO INDAIÁ/MG</t>
  </si>
  <si>
    <t>92397</t>
  </si>
  <si>
    <t>EXECUÇÃO DE PAVIMENTO EM PISO INTERTRAVADO, COM BLOCO RETANGULAR COR NATURAL DE 20 X 10 CM,
ESPESSURA 6 CM. AF_10/2022</t>
  </si>
  <si>
    <r>
      <t xml:space="preserve">MANTA GEOTEXTIL TIPO BIDIM </t>
    </r>
    <r>
      <rPr>
        <b/>
        <sz val="11"/>
        <rFont val="Century Gothic"/>
        <family val="2"/>
      </rPr>
      <t>100MTS²</t>
    </r>
    <r>
      <rPr>
        <sz val="11"/>
        <rFont val="Century Gothic"/>
        <family val="2"/>
      </rPr>
      <t xml:space="preserve"> PARA DRENAGEM 2,30MX 43,50M</t>
    </r>
  </si>
  <si>
    <t>1</t>
  </si>
  <si>
    <t>www.magazineluiza.com.br Valor + Frete</t>
  </si>
  <si>
    <t>www.gbsgeo.com.br Valor + Frete</t>
  </si>
  <si>
    <t>PISO INTERTRAVADO</t>
  </si>
  <si>
    <t>MANTA GEOTEXTIL TIPO BIDIM 100MTS² PARA DRENAGEM 2,30MX 43,50M</t>
  </si>
  <si>
    <t>ED-51107</t>
  </si>
  <si>
    <t>SETOP</t>
  </si>
  <si>
    <t>ESCAVAÇÃO MANUAL DE VALA COM PROFUNDIDADE MENOR OU
IGUAL A 1,5M, INCLUSIVE DESCARGA LATERAL</t>
  </si>
  <si>
    <t>M3</t>
  </si>
  <si>
    <t>ED-49812</t>
  </si>
  <si>
    <t>LASTRO DE CONCRETO MAGRO, INCLUSIVE TRANSPORTE,
LANÇAMENTO E ADENSAMENTO</t>
  </si>
  <si>
    <t>LASTRO DE CONCRETO MAGRO...</t>
  </si>
  <si>
    <r>
      <rPr>
        <sz val="10"/>
        <rFont val="Century Gothic"/>
        <family val="2"/>
      </rPr>
      <t xml:space="preserve">(0,8x1x0,8x5)x0,05 = </t>
    </r>
    <r>
      <rPr>
        <b/>
        <sz val="10"/>
        <rFont val="Century Gothic"/>
        <family val="2"/>
      </rPr>
      <t>0,16m³</t>
    </r>
  </si>
  <si>
    <t>ED-50174</t>
  </si>
  <si>
    <t>IMPERMEABILIZAÇÃO COM EMULSÃO ASFÁLTICA, DUAS (2)
DEMÃOS</t>
  </si>
  <si>
    <t>2.3</t>
  </si>
  <si>
    <t>ED-50600</t>
  </si>
  <si>
    <t>ED-29548</t>
  </si>
  <si>
    <t>CORTE, DOBRA E MONTAGEM DE AÇO CA-60, DIÂMETRO 5MM,
INCLUSIVE ESPAÇADOR</t>
  </si>
  <si>
    <t>Kg</t>
  </si>
  <si>
    <t>ED-29551</t>
  </si>
  <si>
    <t>CORTE, DOBRA E MONTAGEM DE AÇO CA-50, DIÂMETRO 10MM,
INCLUSIVE ESPAÇADOR</t>
  </si>
  <si>
    <t>FÔRMA E DESFORMA DE TÁBUA E SARRAFO,
REAPROVEITAMENTO (3X), EXCLUSIVE ESCORAMENTO</t>
  </si>
  <si>
    <t>ED-49643</t>
  </si>
  <si>
    <t>CORTE, DOBRA E MONTAGEM DE AÇO CA-60, DIÂMETRO 5MM...</t>
  </si>
  <si>
    <t>CORTE, DOBRA E MONTAGEM DE AÇO CA-50, DIÂMETRO 10MM</t>
  </si>
  <si>
    <t>FÔRMA E DESFORMA DE TÁBUA E SARRAFO,
REAPROVEITAMENTO (3X)...</t>
  </si>
  <si>
    <t>ED-49619</t>
  </si>
  <si>
    <t>FORNECIMENTO DE CONCRETO ESTRUTURAL, PREPARADO EM
OBRA, COM FCK 25MPA, INCLUSIVE LANÇAMENTO,
ADENSAMENTO E ACABAMENTO</t>
  </si>
  <si>
    <t>ED-48214</t>
  </si>
  <si>
    <t>FORNECIMENTO DE CONCRETO ESTRUTURAL, PREPARADO EM
OBRA, COM FCK 25MPA, INCLUSIVE LANÇAMENTO...</t>
  </si>
  <si>
    <t>ALVENARIA DE BLOCO DE CONCRETO CHEIO COM ARMAÇÃO, EM
CONCRETO COM FCK 15MPA , ESP. 19CM, PARA REVESTIMENTO,
INCLUSIVE ARGAMASSA PARA ASSENTAMENTO (DETALHE D -
CADERNO SEDS</t>
  </si>
  <si>
    <t>ALVENARIA DE BLOCO DE CONCRETO CHEIO COM ARMAÇÃO, EM
CONCRETO COM FCK 15MPA , ESP. 19CM...</t>
  </si>
  <si>
    <t>APLICAÇÃO DE LONA PRETA, ESP. 150 MICRAS, INCLUSIVE
FORNECIMENTO</t>
  </si>
  <si>
    <t>APLICAÇÃO DE LONA PRETA, ESP. 150 MICRAS...</t>
  </si>
  <si>
    <t>ED-51120</t>
  </si>
  <si>
    <t>REATERRO MANUAL DE VALA, INCLUSIVE ESPALHAMENTO E
COMPACTAÇÃO MANUAL COM SOQUETE</t>
  </si>
  <si>
    <t>SERVIÇOS PRELIMINARES</t>
  </si>
  <si>
    <t>ED-28427</t>
  </si>
  <si>
    <t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t>
  </si>
  <si>
    <t>ARRIMO + MURO</t>
  </si>
  <si>
    <t>ED-50727</t>
  </si>
  <si>
    <t>CHAPISCO COM ARGAMASSA, TRAÇO 1:3 (CIMENTO E AREIA), ESP
. 5MM, APLICADO EM ALVENARIA/ESTRUTURA DE CONCRETO
COM COLHER, INCLUSIVE ARGAMASSA COM PREPARO
MECANIZADO</t>
  </si>
  <si>
    <t>ED-6282</t>
  </si>
  <si>
    <t>REBOCO COM ARGAMASSA, TRAÇO 1:2:8 (CIMENTO, CAL E AREIA)
, ESP. 25MM, APLICAÇÃO MANUAL, INCLUSIVE ARGAMASSA COM
PREPARO MECANIZADO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</si>
  <si>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</si>
  <si>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</si>
  <si>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</si>
  <si>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</si>
  <si>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</si>
  <si>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</si>
  <si>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</si>
  <si>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</si>
  <si>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</si>
  <si>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</si>
  <si>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</si>
  <si>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4.1</t>
  </si>
  <si>
    <t>4.2</t>
  </si>
  <si>
    <t>4.3</t>
  </si>
  <si>
    <t>4.4</t>
  </si>
  <si>
    <t>ED-48669</t>
  </si>
  <si>
    <t>FORNECIMENTO E ASSENTAMENTO DE TUBO PVC RÍGIDO,
DRENAGEM/PLUVIAL, PBV - SÉRIE NORMAL, DN 100 MM (4"),
INCLUSIVE CONEXÕES</t>
  </si>
  <si>
    <t>M</t>
  </si>
  <si>
    <t>97083</t>
  </si>
  <si>
    <t>COMPACTAÇÃO MECÂNICA DE SOLO PARA EXECUÇÃO DE RADIER, PISO DE CONCRETO OU LAJE SOBRE SOLO, COM COMPACTADOR DE SOLOS A PERCUSSÃO. AF_09/2021</t>
  </si>
  <si>
    <t>100324</t>
  </si>
  <si>
    <t>3.13</t>
  </si>
  <si>
    <t>3.14</t>
  </si>
  <si>
    <t>LASTRO COM MATERIAL GRANULAR (PEDRA BRITADA N.1 E PEDRA BRITADA N.2), APLICADO EM PISOS OU LAJES
SOBRE SOLO, ESPESSURA DE *10 CM*. AF_01/2024</t>
  </si>
  <si>
    <t>FORNECIMENTO E COLOCAÇÃO DE PLACA DE OBRA...</t>
  </si>
  <si>
    <t>1 UNIDADE</t>
  </si>
  <si>
    <r>
      <t xml:space="preserve">Conforme projeto = </t>
    </r>
    <r>
      <rPr>
        <b/>
        <sz val="10"/>
        <rFont val="Century Gothic"/>
        <family val="2"/>
      </rPr>
      <t>485,14 m²</t>
    </r>
  </si>
  <si>
    <t>FORNECIMENTO E ASSENTAMENTO DE TUBO PVC RÍGIDO,
DRENAGEM/PLUVIAL, PBV - SÉRIE NORMAL, DN 100 MM (4")...</t>
  </si>
  <si>
    <r>
      <t xml:space="preserve">A extensão do muro = </t>
    </r>
    <r>
      <rPr>
        <b/>
        <sz val="10"/>
        <rFont val="Arial"/>
        <family val="2"/>
      </rPr>
      <t>16 m</t>
    </r>
  </si>
  <si>
    <t>LASTRO COM MATERIAL GRANULAR...</t>
  </si>
  <si>
    <r>
      <t xml:space="preserve">1x16x0,10 = </t>
    </r>
    <r>
      <rPr>
        <b/>
        <sz val="10"/>
        <rFont val="Arial"/>
        <family val="2"/>
      </rPr>
      <t>0,8m³</t>
    </r>
  </si>
  <si>
    <r>
      <t xml:space="preserve">1x16x1,8 = </t>
    </r>
    <r>
      <rPr>
        <b/>
        <sz val="10"/>
        <rFont val="Arial"/>
        <family val="2"/>
      </rPr>
      <t>28,8m³</t>
    </r>
  </si>
  <si>
    <t>CHAPISCO COM ARGAMASSA, TRAÇO 1:3 (CIMENTO E AREIA), ESP. 5MM...</t>
  </si>
  <si>
    <t>REBOCO COM ARGAMASSA, TRAÇO 1:2:8 (CIMENTO, CAL E AREIA), ESP. 25MM...</t>
  </si>
  <si>
    <r>
      <t xml:space="preserve">2,2x16 = </t>
    </r>
    <r>
      <rPr>
        <b/>
        <sz val="10"/>
        <rFont val="Arial"/>
        <family val="2"/>
      </rPr>
      <t>35,2 m²</t>
    </r>
  </si>
  <si>
    <t>ED-50474</t>
  </si>
  <si>
    <t>EMASSAMENTO EM PAREDE COM MASSA ACRÍLICA, DUAS (2)
DEMÃOS, INCLUSIVE LIXAMENTO PARA PINTURA</t>
  </si>
  <si>
    <t>ED-50451</t>
  </si>
  <si>
    <t>PINTURA ACRÍLICA EM PAREDE, DUAS (2) DEMÃOS, COM
APLICAÇÃO MANUAL, EXCLUSIVE SELADOR ACRÍLICO E MASSA
ACRÍLICA/CORRIDA (PVA)</t>
  </si>
  <si>
    <t>IMPERMEABILIZAÇÃO COM EMULSÃO ASFÁLTICA, DUAS (2)
DEMÃOS..</t>
  </si>
  <si>
    <t>PINTURA ACRÍLICA EM PAREDE, DUAS (2) DEMÃOS, COM
APLICAÇÃO MANUAL,...</t>
  </si>
  <si>
    <t>88415</t>
  </si>
  <si>
    <t>APLICAÇÃO MANUAL DE FUNDO SELADOR ACRÍLICO EM PAREDES EXTERNAS DE CASAS. AF_03/2024</t>
  </si>
  <si>
    <t>APLICAÇÃO MANUAL DE FUNDO SELADOR ACRÍLICO EM PAREDES EXTERNAS ...</t>
  </si>
  <si>
    <r>
      <t xml:space="preserve">Muro = 2,2 x 16 = </t>
    </r>
    <r>
      <rPr>
        <b/>
        <sz val="10"/>
        <rFont val="Arial"/>
        <family val="2"/>
      </rPr>
      <t>35,2m²</t>
    </r>
  </si>
  <si>
    <r>
      <t xml:space="preserve">35,2+20,02+21,60+38,55+11,88+12,46+8,93+8,93 = </t>
    </r>
    <r>
      <rPr>
        <b/>
        <sz val="10"/>
        <rFont val="Arial"/>
        <family val="2"/>
      </rPr>
      <t>157,57m²</t>
    </r>
  </si>
  <si>
    <r>
      <t xml:space="preserve">Considerando a parte que está "descascando" na fachada = </t>
    </r>
    <r>
      <rPr>
        <b/>
        <sz val="10"/>
        <rFont val="Arial"/>
        <family val="2"/>
      </rPr>
      <t>10 m²</t>
    </r>
  </si>
  <si>
    <r>
      <rPr>
        <sz val="10"/>
        <rFont val="Century Gothic"/>
        <family val="2"/>
      </rPr>
      <t xml:space="preserve">(0,20x0,30x16) + (0,8x1x0,8x5) + (0,20x0,20x5) = </t>
    </r>
    <r>
      <rPr>
        <b/>
        <sz val="10"/>
        <rFont val="Century Gothic"/>
        <family val="2"/>
      </rPr>
      <t>4,36m³</t>
    </r>
  </si>
  <si>
    <r>
      <t xml:space="preserve">Conforme projeto = </t>
    </r>
    <r>
      <rPr>
        <b/>
        <sz val="10"/>
        <rFont val="Century Gothic"/>
        <family val="2"/>
      </rPr>
      <t>80,06 Kg</t>
    </r>
  </si>
  <si>
    <r>
      <t xml:space="preserve">Conforme projeto = </t>
    </r>
    <r>
      <rPr>
        <b/>
        <sz val="10"/>
        <rFont val="Century Gothic"/>
        <family val="2"/>
      </rPr>
      <t>424,45 Kg</t>
    </r>
  </si>
  <si>
    <r>
      <t xml:space="preserve">(0,20x1,90x4x5) + (0,20x0,3x16x2) + (0,20x0,3x16x2) = </t>
    </r>
    <r>
      <rPr>
        <b/>
        <sz val="10"/>
        <rFont val="Century Gothic"/>
        <family val="2"/>
      </rPr>
      <t>7,60 m²</t>
    </r>
  </si>
  <si>
    <r>
      <t xml:space="preserve">Conforme projeto = </t>
    </r>
    <r>
      <rPr>
        <b/>
        <sz val="10"/>
        <rFont val="Century Gothic"/>
        <family val="2"/>
      </rPr>
      <t>8,04 m³</t>
    </r>
  </si>
  <si>
    <r>
      <t xml:space="preserve">(0,45x3,8x4)+(0,45X3,70X4)= </t>
    </r>
    <r>
      <rPr>
        <b/>
        <sz val="10"/>
        <rFont val="Century Gothic"/>
        <family val="2"/>
      </rPr>
      <t>13,50 M²</t>
    </r>
  </si>
  <si>
    <r>
      <t xml:space="preserve">1,80 x 16 = </t>
    </r>
    <r>
      <rPr>
        <b/>
        <sz val="10"/>
        <rFont val="Arial"/>
        <family val="2"/>
      </rPr>
      <t>28,80 m²</t>
    </r>
  </si>
  <si>
    <t>OBRA:  REFORMA DA UBS TRIÂNGULO</t>
  </si>
  <si>
    <t>LOCAL: ALAMEDA DR. GUSTAVO DRUMOND TOSTES, 277 - TRIÂNGULO- DORES DO INDAIÁ/MG</t>
  </si>
  <si>
    <r>
      <t xml:space="preserve">PRAZO DA OBRA: </t>
    </r>
    <r>
      <rPr>
        <sz val="10"/>
        <rFont val="Arial"/>
        <family val="2"/>
      </rPr>
      <t>05 MESES</t>
    </r>
  </si>
  <si>
    <t>MÊS 4</t>
  </si>
  <si>
    <t>MÊS 5</t>
  </si>
  <si>
    <t>PRAZO DE EXECUÇÃO:  05 MESES</t>
  </si>
  <si>
    <t>OBRA: REFORMA DA UNIDADE BÁSICA DE SAÚDE DO BAIRRO TRIÂNGULO - UBS TRIÂNGULO</t>
  </si>
  <si>
    <t>SUPERINTENDENTE DE PROJETOS</t>
  </si>
  <si>
    <t>REFERÊNCIA: SINAPI 12/2025 - SEM DESONERADO / SETOP 10/2025 - SEM DESONERAÇÃO</t>
  </si>
  <si>
    <t>ED-51123</t>
  </si>
  <si>
    <t>REGULARIZAÇÃO MANUAL E COMPACTAÇÃO MECANIZADA DE
TERRENO COM PLACA VIBRATÓRIA, EXCLUSIVE DESMATAMENTO,
DESTOCAMENTO, LIMPEZA/ROÇADA DO TERRENO</t>
  </si>
  <si>
    <t>www.mercadolivre.com.br Valor + Frete</t>
  </si>
  <si>
    <t xml:space="preserve">Área do piso intertravado: 485,14 - Serão considerados 500m² para fins de cálculo, devido a perda de material e a forma como ele é vendido. </t>
  </si>
  <si>
    <t>COMPOSIÇÃO - "APLICAÇÃO DE 500M² MANTA BIDIM, INCLUSIVE FORNECIMENTO" - FEITA COM BASE NO ITEM ED-50600 DA SETOP " APLICAÇÃO DE LONA PRETA, ESP. 150 MICRAS, INCLUSIVE FORNECIMENTO"</t>
  </si>
  <si>
    <r>
      <t xml:space="preserve">MATERIAS -    Manta: </t>
    </r>
    <r>
      <rPr>
        <sz val="12"/>
        <rFont val="Century Gothic"/>
        <family val="2"/>
      </rPr>
      <t xml:space="preserve">100m² = R$ 556,80 </t>
    </r>
    <r>
      <rPr>
        <sz val="9"/>
        <rFont val="Century Gothic"/>
        <family val="2"/>
      </rPr>
      <t xml:space="preserve">*conforme cotação  -  </t>
    </r>
    <r>
      <rPr>
        <sz val="12"/>
        <rFont val="Century Gothic"/>
        <family val="2"/>
      </rPr>
      <t xml:space="preserve">  (5 x 556,80) = </t>
    </r>
    <r>
      <rPr>
        <u/>
        <sz val="12"/>
        <rFont val="Century Gothic"/>
        <family val="2"/>
      </rPr>
      <t>R$ 2.784,00</t>
    </r>
  </si>
  <si>
    <r>
      <t xml:space="preserve">SERVIÇOS - Servente: </t>
    </r>
    <r>
      <rPr>
        <sz val="12"/>
        <rFont val="Century Gothic"/>
        <family val="2"/>
      </rPr>
      <t xml:space="preserve">2,2660 /m²    Serviços: (500 x 2,2660) = </t>
    </r>
    <r>
      <rPr>
        <u/>
        <sz val="12"/>
        <rFont val="Century Gothic"/>
        <family val="2"/>
      </rPr>
      <t>R$ 1.133,00</t>
    </r>
  </si>
  <si>
    <r>
      <t xml:space="preserve">APLICAÇÃO DE 500M² MANTA BIDIM, INCLUSIVE FORNECIMENTO: </t>
    </r>
    <r>
      <rPr>
        <sz val="12"/>
        <rFont val="Century Gothic"/>
        <family val="2"/>
      </rPr>
      <t xml:space="preserve">  </t>
    </r>
    <r>
      <rPr>
        <b/>
        <sz val="12"/>
        <rFont val="Century Gothic"/>
        <family val="2"/>
      </rPr>
      <t>R$ 3.917,00</t>
    </r>
  </si>
  <si>
    <t>COMP.</t>
  </si>
  <si>
    <t>COMPOSIÇÃO</t>
  </si>
  <si>
    <r>
      <t xml:space="preserve">O piso tem 485,14m², serão considerados </t>
    </r>
    <r>
      <rPr>
        <b/>
        <sz val="10"/>
        <rFont val="Century Gothic"/>
        <family val="2"/>
      </rPr>
      <t>500m²</t>
    </r>
    <r>
      <rPr>
        <sz val="10"/>
        <rFont val="Century Gothic"/>
        <family val="2"/>
      </rPr>
      <t xml:space="preserve"> em função de perda e de como o material é vendido.</t>
    </r>
  </si>
  <si>
    <t>APLICAÇÃO DE 500M² MANTA BIDIM, INCLUSIVE FORNECIMENTO</t>
  </si>
  <si>
    <t>REFORMA</t>
  </si>
  <si>
    <t>13 DE JANEIRO DE 2026</t>
  </si>
  <si>
    <t>DATA:    13/01/2026</t>
  </si>
  <si>
    <t>DATA: 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</si>
</sst>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.00"/>
    <numFmt numFmtId="166" formatCode="&quot;R$&quot;\ #,##0.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b/>
      <sz val="9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.5"/>
      <color indexed="8"/>
      <name val="Century Gothic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80"/>
      <name val="Arial"/>
      <family val="2"/>
    </font>
    <font>
      <sz val="8"/>
      <name val="Arial Nova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  <font>
      <sz val="12"/>
      <name val="Century Gothic"/>
      <family val="2"/>
    </font>
    <font>
      <sz val="9"/>
      <name val="Century Gothic"/>
      <family val="2"/>
    </font>
    <font>
      <u/>
      <sz val="12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</cellStyleXfs>
  <cellXfs count="29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8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top" wrapText="1"/>
    </xf>
    <xf numFmtId="10" fontId="21" fillId="4" borderId="1" xfId="0" applyNumberFormat="1" applyFont="1" applyFill="1" applyBorder="1" applyAlignment="1">
      <alignment vertical="top" wrapText="1"/>
    </xf>
    <xf numFmtId="44" fontId="23" fillId="4" borderId="1" xfId="3" applyFont="1" applyFill="1" applyBorder="1" applyAlignment="1">
      <alignment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10" fontId="23" fillId="4" borderId="1" xfId="0" applyNumberFormat="1" applyFont="1" applyFill="1" applyBorder="1" applyAlignment="1">
      <alignment vertical="top" wrapText="1"/>
    </xf>
    <xf numFmtId="165" fontId="23" fillId="4" borderId="1" xfId="0" applyNumberFormat="1" applyFont="1" applyFill="1" applyBorder="1" applyAlignment="1">
      <alignment vertical="top" wrapText="1"/>
    </xf>
    <xf numFmtId="0" fontId="3" fillId="4" borderId="27" xfId="0" applyFont="1" applyFill="1" applyBorder="1" applyAlignment="1">
      <alignment wrapText="1"/>
    </xf>
    <xf numFmtId="0" fontId="3" fillId="4" borderId="28" xfId="0" applyFont="1" applyFill="1" applyBorder="1" applyAlignment="1">
      <alignment wrapText="1"/>
    </xf>
    <xf numFmtId="0" fontId="3" fillId="4" borderId="30" xfId="0" applyFont="1" applyFill="1" applyBorder="1" applyAlignment="1">
      <alignment wrapText="1"/>
    </xf>
    <xf numFmtId="0" fontId="0" fillId="0" borderId="6" xfId="0" applyBorder="1" applyAlignment="1">
      <alignment vertical="center"/>
    </xf>
    <xf numFmtId="0" fontId="3" fillId="4" borderId="30" xfId="0" applyFont="1" applyFill="1" applyBorder="1"/>
    <xf numFmtId="0" fontId="19" fillId="0" borderId="2" xfId="0" applyFont="1" applyBorder="1" applyAlignment="1">
      <alignment horizontal="center" vertical="center"/>
    </xf>
    <xf numFmtId="0" fontId="2" fillId="4" borderId="30" xfId="0" applyFont="1" applyFill="1" applyBorder="1"/>
    <xf numFmtId="0" fontId="24" fillId="4" borderId="30" xfId="0" applyFont="1" applyFill="1" applyBorder="1"/>
    <xf numFmtId="0" fontId="22" fillId="4" borderId="25" xfId="0" applyFont="1" applyFill="1" applyBorder="1"/>
    <xf numFmtId="0" fontId="22" fillId="4" borderId="32" xfId="0" applyFont="1" applyFill="1" applyBorder="1" applyAlignment="1">
      <alignment wrapText="1"/>
    </xf>
    <xf numFmtId="0" fontId="0" fillId="4" borderId="32" xfId="0" applyFill="1" applyBorder="1"/>
    <xf numFmtId="44" fontId="24" fillId="4" borderId="22" xfId="3" applyFont="1" applyFill="1" applyBorder="1" applyAlignment="1">
      <alignment horizontal="center" vertical="top" wrapText="1"/>
    </xf>
    <xf numFmtId="10" fontId="23" fillId="4" borderId="22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/>
    <xf numFmtId="0" fontId="29" fillId="0" borderId="38" xfId="0" applyFont="1" applyBorder="1" applyAlignment="1">
      <alignment horizontal="center" vertical="top" wrapText="1"/>
    </xf>
    <xf numFmtId="0" fontId="31" fillId="0" borderId="39" xfId="0" applyFont="1" applyBorder="1" applyAlignment="1">
      <alignment horizontal="center" vertical="top" wrapText="1"/>
    </xf>
    <xf numFmtId="2" fontId="31" fillId="0" borderId="39" xfId="0" applyNumberFormat="1" applyFont="1" applyBorder="1" applyAlignment="1">
      <alignment horizontal="center" vertical="center" wrapText="1"/>
    </xf>
    <xf numFmtId="0" fontId="33" fillId="0" borderId="0" xfId="0" applyFont="1"/>
    <xf numFmtId="0" fontId="34" fillId="5" borderId="45" xfId="0" applyFont="1" applyFill="1" applyBorder="1" applyAlignment="1">
      <alignment horizontal="center" wrapText="1"/>
    </xf>
    <xf numFmtId="0" fontId="33" fillId="0" borderId="46" xfId="0" applyFont="1" applyBorder="1" applyAlignment="1">
      <alignment wrapText="1"/>
    </xf>
    <xf numFmtId="2" fontId="33" fillId="0" borderId="47" xfId="0" applyNumberFormat="1" applyFont="1" applyBorder="1" applyAlignment="1">
      <alignment horizontal="center" wrapText="1"/>
    </xf>
    <xf numFmtId="2" fontId="33" fillId="6" borderId="47" xfId="0" applyNumberFormat="1" applyFont="1" applyFill="1" applyBorder="1" applyAlignment="1">
      <alignment wrapText="1"/>
    </xf>
    <xf numFmtId="2" fontId="33" fillId="0" borderId="46" xfId="0" applyNumberFormat="1" applyFont="1" applyBorder="1" applyAlignment="1">
      <alignment horizontal="center" wrapText="1"/>
    </xf>
    <xf numFmtId="2" fontId="33" fillId="6" borderId="46" xfId="0" applyNumberFormat="1" applyFont="1" applyFill="1" applyBorder="1" applyAlignment="1">
      <alignment wrapText="1"/>
    </xf>
    <xf numFmtId="0" fontId="34" fillId="0" borderId="46" xfId="0" applyFont="1" applyBorder="1" applyAlignment="1">
      <alignment wrapText="1"/>
    </xf>
    <xf numFmtId="2" fontId="34" fillId="0" borderId="46" xfId="0" applyNumberFormat="1" applyFont="1" applyBorder="1" applyAlignment="1">
      <alignment horizontal="center" wrapText="1"/>
    </xf>
    <xf numFmtId="2" fontId="34" fillId="0" borderId="46" xfId="0" applyNumberFormat="1" applyFont="1" applyBorder="1" applyAlignment="1">
      <alignment wrapText="1"/>
    </xf>
    <xf numFmtId="0" fontId="34" fillId="0" borderId="48" xfId="0" applyFont="1" applyBorder="1" applyAlignment="1">
      <alignment wrapText="1"/>
    </xf>
    <xf numFmtId="2" fontId="34" fillId="0" borderId="48" xfId="0" applyNumberFormat="1" applyFont="1" applyBorder="1" applyAlignment="1">
      <alignment horizontal="center" wrapText="1"/>
    </xf>
    <xf numFmtId="2" fontId="34" fillId="0" borderId="48" xfId="0" applyNumberFormat="1" applyFont="1" applyBorder="1" applyAlignment="1">
      <alignment wrapText="1"/>
    </xf>
    <xf numFmtId="0" fontId="27" fillId="0" borderId="0" xfId="0" applyFont="1"/>
    <xf numFmtId="0" fontId="3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9" fontId="0" fillId="0" borderId="0" xfId="1" applyFont="1"/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wrapText="1"/>
    </xf>
    <xf numFmtId="10" fontId="27" fillId="0" borderId="0" xfId="1" applyNumberFormat="1" applyFont="1" applyFill="1"/>
    <xf numFmtId="0" fontId="35" fillId="0" borderId="0" xfId="0" applyFont="1"/>
    <xf numFmtId="0" fontId="11" fillId="7" borderId="23" xfId="0" applyFont="1" applyFill="1" applyBorder="1" applyAlignment="1">
      <alignment horizontal="center"/>
    </xf>
    <xf numFmtId="0" fontId="41" fillId="0" borderId="1" xfId="4" applyFont="1" applyBorder="1" applyAlignment="1">
      <alignment horizontal="center" vertical="center"/>
    </xf>
    <xf numFmtId="49" fontId="41" fillId="0" borderId="1" xfId="4" applyNumberFormat="1" applyFont="1" applyBorder="1" applyAlignment="1">
      <alignment horizontal="center" vertical="center"/>
    </xf>
    <xf numFmtId="166" fontId="41" fillId="0" borderId="1" xfId="4" applyNumberFormat="1" applyFont="1" applyBorder="1" applyAlignment="1">
      <alignment horizontal="center" vertical="center" wrapText="1"/>
    </xf>
    <xf numFmtId="166" fontId="41" fillId="0" borderId="22" xfId="4" applyNumberFormat="1" applyFont="1" applyBorder="1" applyAlignment="1">
      <alignment horizontal="center" vertical="center" wrapText="1"/>
    </xf>
    <xf numFmtId="10" fontId="42" fillId="0" borderId="1" xfId="5" applyNumberFormat="1" applyFont="1" applyFill="1" applyBorder="1" applyAlignment="1" applyProtection="1">
      <alignment horizontal="center" vertical="center" wrapText="1"/>
    </xf>
    <xf numFmtId="49" fontId="42" fillId="0" borderId="1" xfId="5" applyNumberFormat="1" applyFont="1" applyFill="1" applyBorder="1" applyAlignment="1" applyProtection="1">
      <alignment horizontal="center" vertical="center" wrapText="1"/>
    </xf>
    <xf numFmtId="166" fontId="42" fillId="0" borderId="1" xfId="4" applyNumberFormat="1" applyFont="1" applyBorder="1" applyAlignment="1">
      <alignment horizontal="center" vertical="center" wrapText="1"/>
    </xf>
    <xf numFmtId="166" fontId="42" fillId="0" borderId="22" xfId="4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8" fontId="10" fillId="3" borderId="1" xfId="3" applyNumberFormat="1" applyFont="1" applyFill="1" applyBorder="1" applyAlignment="1">
      <alignment horizontal="center" vertical="center" wrapText="1"/>
    </xf>
    <xf numFmtId="44" fontId="10" fillId="3" borderId="1" xfId="3" applyFont="1" applyFill="1" applyBorder="1" applyAlignment="1">
      <alignment horizontal="center" vertical="center" wrapText="1"/>
    </xf>
    <xf numFmtId="2" fontId="10" fillId="3" borderId="1" xfId="2" applyNumberFormat="1" applyFont="1" applyFill="1" applyBorder="1" applyAlignment="1">
      <alignment horizontal="center" vertical="center" wrapText="1"/>
    </xf>
    <xf numFmtId="0" fontId="20" fillId="4" borderId="56" xfId="0" applyFont="1" applyFill="1" applyBorder="1" applyAlignment="1">
      <alignment vertical="center" wrapText="1"/>
    </xf>
    <xf numFmtId="0" fontId="20" fillId="4" borderId="55" xfId="0" applyFont="1" applyFill="1" applyBorder="1" applyAlignment="1">
      <alignment vertical="center" wrapText="1"/>
    </xf>
    <xf numFmtId="10" fontId="21" fillId="4" borderId="1" xfId="3" applyNumberFormat="1" applyFont="1" applyFill="1" applyBorder="1" applyAlignment="1">
      <alignment vertical="top" wrapText="1"/>
    </xf>
    <xf numFmtId="10" fontId="22" fillId="4" borderId="22" xfId="3" applyNumberFormat="1" applyFont="1" applyFill="1" applyBorder="1" applyAlignment="1">
      <alignment horizontal="center" vertical="top" wrapText="1"/>
    </xf>
    <xf numFmtId="0" fontId="0" fillId="0" borderId="1" xfId="0" applyBorder="1"/>
    <xf numFmtId="49" fontId="12" fillId="3" borderId="1" xfId="0" applyNumberFormat="1" applyFont="1" applyFill="1" applyBorder="1" applyAlignment="1">
      <alignment horizontal="center" vertical="center" wrapText="1"/>
    </xf>
    <xf numFmtId="2" fontId="12" fillId="3" borderId="1" xfId="2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8" fontId="12" fillId="3" borderId="1" xfId="3" applyNumberFormat="1" applyFont="1" applyFill="1" applyBorder="1" applyAlignment="1">
      <alignment horizontal="center" vertical="center" wrapText="1"/>
    </xf>
    <xf numFmtId="44" fontId="12" fillId="3" borderId="1" xfId="3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10" fontId="15" fillId="0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44" fontId="11" fillId="3" borderId="3" xfId="3" applyFont="1" applyFill="1" applyBorder="1" applyAlignment="1">
      <alignment horizontal="center" vertical="center" wrapText="1"/>
    </xf>
    <xf numFmtId="44" fontId="10" fillId="3" borderId="3" xfId="3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10" fontId="21" fillId="4" borderId="22" xfId="0" applyNumberFormat="1" applyFont="1" applyFill="1" applyBorder="1" applyAlignment="1">
      <alignment horizontal="center" vertical="top" wrapText="1"/>
    </xf>
    <xf numFmtId="165" fontId="23" fillId="4" borderId="22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5" fillId="0" borderId="0" xfId="0" applyFont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wrapText="1"/>
    </xf>
    <xf numFmtId="0" fontId="24" fillId="4" borderId="0" xfId="0" applyFont="1" applyFill="1" applyAlignment="1">
      <alignment horizontal="center" wrapText="1"/>
    </xf>
    <xf numFmtId="0" fontId="3" fillId="0" borderId="14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vertical="top" wrapText="1"/>
    </xf>
    <xf numFmtId="44" fontId="23" fillId="0" borderId="1" xfId="3" applyFont="1" applyFill="1" applyBorder="1" applyAlignment="1">
      <alignment vertical="top" wrapText="1"/>
    </xf>
    <xf numFmtId="10" fontId="23" fillId="0" borderId="1" xfId="0" applyNumberFormat="1" applyFont="1" applyBorder="1" applyAlignment="1">
      <alignment vertical="top" wrapText="1"/>
    </xf>
    <xf numFmtId="165" fontId="23" fillId="0" borderId="1" xfId="0" applyNumberFormat="1" applyFont="1" applyBorder="1" applyAlignment="1">
      <alignment vertical="top" wrapText="1"/>
    </xf>
    <xf numFmtId="0" fontId="40" fillId="0" borderId="30" xfId="4" applyFont="1" applyBorder="1" applyAlignment="1" applyProtection="1">
      <alignment horizontal="center" vertical="center" wrapText="1"/>
      <protection locked="0"/>
    </xf>
    <xf numFmtId="0" fontId="40" fillId="0" borderId="0" xfId="4" applyFont="1" applyAlignment="1" applyProtection="1">
      <alignment horizontal="center" vertical="center" wrapText="1"/>
      <protection locked="0"/>
    </xf>
    <xf numFmtId="0" fontId="40" fillId="0" borderId="31" xfId="4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2" fontId="12" fillId="0" borderId="1" xfId="2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8" fontId="12" fillId="0" borderId="1" xfId="3" applyNumberFormat="1" applyFont="1" applyFill="1" applyBorder="1" applyAlignment="1">
      <alignment horizontal="center" vertical="center" wrapText="1"/>
    </xf>
    <xf numFmtId="44" fontId="12" fillId="0" borderId="1" xfId="3" applyFont="1" applyFill="1" applyBorder="1" applyAlignment="1">
      <alignment horizontal="center" vertical="center" wrapText="1"/>
    </xf>
    <xf numFmtId="44" fontId="12" fillId="0" borderId="3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37" fillId="0" borderId="3" xfId="0" applyFont="1" applyBorder="1" applyAlignment="1">
      <alignment vertical="center" wrapText="1"/>
    </xf>
    <xf numFmtId="0" fontId="37" fillId="0" borderId="49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0" fontId="37" fillId="0" borderId="4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49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8" fillId="7" borderId="1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3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49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49" xfId="0" applyFont="1" applyBorder="1" applyAlignment="1">
      <alignment horizontal="left" vertical="center" wrapText="1"/>
    </xf>
    <xf numFmtId="0" fontId="0" fillId="0" borderId="49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44" fillId="2" borderId="25" xfId="6" applyFont="1" applyFill="1" applyBorder="1" applyAlignment="1">
      <alignment horizontal="center" vertical="center"/>
    </xf>
    <xf numFmtId="0" fontId="44" fillId="2" borderId="32" xfId="6" applyFont="1" applyFill="1" applyBorder="1" applyAlignment="1">
      <alignment horizontal="center" vertical="center"/>
    </xf>
    <xf numFmtId="0" fontId="44" fillId="2" borderId="33" xfId="6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0" fillId="8" borderId="51" xfId="4" applyFont="1" applyFill="1" applyBorder="1" applyAlignment="1" applyProtection="1">
      <alignment horizontal="center" vertical="center" wrapText="1"/>
      <protection locked="0"/>
    </xf>
    <xf numFmtId="0" fontId="40" fillId="8" borderId="52" xfId="4" applyFont="1" applyFill="1" applyBorder="1" applyAlignment="1" applyProtection="1">
      <alignment horizontal="center" vertical="center" wrapText="1"/>
      <protection locked="0"/>
    </xf>
    <xf numFmtId="0" fontId="40" fillId="8" borderId="53" xfId="4" applyFont="1" applyFill="1" applyBorder="1" applyAlignment="1" applyProtection="1">
      <alignment horizontal="center" vertical="center" wrapText="1"/>
      <protection locked="0"/>
    </xf>
    <xf numFmtId="0" fontId="41" fillId="0" borderId="21" xfId="4" applyFont="1" applyBorder="1" applyAlignment="1">
      <alignment horizontal="center" vertical="center" wrapText="1"/>
    </xf>
    <xf numFmtId="0" fontId="41" fillId="0" borderId="1" xfId="4" applyFont="1" applyBorder="1" applyAlignment="1">
      <alignment horizontal="center" vertical="center" wrapText="1"/>
    </xf>
    <xf numFmtId="0" fontId="42" fillId="0" borderId="21" xfId="4" applyFont="1" applyBorder="1" applyAlignment="1">
      <alignment horizontal="center" vertical="center" wrapText="1"/>
    </xf>
    <xf numFmtId="0" fontId="42" fillId="0" borderId="1" xfId="4" applyFont="1" applyBorder="1" applyAlignment="1">
      <alignment horizontal="center" vertical="center" wrapText="1"/>
    </xf>
    <xf numFmtId="0" fontId="40" fillId="0" borderId="24" xfId="6" applyFont="1" applyBorder="1" applyAlignment="1">
      <alignment horizontal="center"/>
    </xf>
    <xf numFmtId="0" fontId="40" fillId="0" borderId="2" xfId="6" applyFont="1" applyBorder="1" applyAlignment="1">
      <alignment horizontal="center"/>
    </xf>
    <xf numFmtId="0" fontId="40" fillId="0" borderId="54" xfId="6" applyFont="1" applyBorder="1" applyAlignment="1">
      <alignment horizontal="center"/>
    </xf>
    <xf numFmtId="0" fontId="40" fillId="0" borderId="30" xfId="6" applyFont="1" applyBorder="1" applyAlignment="1">
      <alignment horizontal="center"/>
    </xf>
    <xf numFmtId="0" fontId="40" fillId="0" borderId="0" xfId="6" applyFont="1" applyAlignment="1">
      <alignment horizontal="center"/>
    </xf>
    <xf numFmtId="0" fontId="40" fillId="0" borderId="31" xfId="6" applyFont="1" applyBorder="1" applyAlignment="1">
      <alignment horizontal="center"/>
    </xf>
    <xf numFmtId="0" fontId="43" fillId="2" borderId="30" xfId="6" applyFont="1" applyFill="1" applyBorder="1" applyAlignment="1">
      <alignment horizontal="center" vertical="center"/>
    </xf>
    <xf numFmtId="0" fontId="43" fillId="2" borderId="0" xfId="6" applyFont="1" applyFill="1" applyAlignment="1">
      <alignment horizontal="center" vertical="center"/>
    </xf>
    <xf numFmtId="0" fontId="43" fillId="2" borderId="31" xfId="6" applyFont="1" applyFill="1" applyBorder="1" applyAlignment="1">
      <alignment horizontal="center" vertical="center"/>
    </xf>
    <xf numFmtId="0" fontId="40" fillId="8" borderId="24" xfId="4" applyFont="1" applyFill="1" applyBorder="1" applyAlignment="1" applyProtection="1">
      <alignment horizontal="center" vertical="center" wrapText="1"/>
      <protection locked="0"/>
    </xf>
    <xf numFmtId="0" fontId="40" fillId="8" borderId="2" xfId="4" applyFont="1" applyFill="1" applyBorder="1" applyAlignment="1" applyProtection="1">
      <alignment horizontal="center" vertical="center" wrapText="1"/>
      <protection locked="0"/>
    </xf>
    <xf numFmtId="0" fontId="40" fillId="8" borderId="54" xfId="4" applyFont="1" applyFill="1" applyBorder="1" applyAlignment="1" applyProtection="1">
      <alignment horizontal="center" vertical="center" wrapText="1"/>
      <protection locked="0"/>
    </xf>
    <xf numFmtId="0" fontId="40" fillId="0" borderId="57" xfId="4" applyFont="1" applyBorder="1" applyAlignment="1" applyProtection="1">
      <alignment horizontal="center" vertical="center" wrapText="1"/>
      <protection locked="0"/>
    </xf>
    <xf numFmtId="0" fontId="40" fillId="0" borderId="49" xfId="4" applyFont="1" applyBorder="1" applyAlignment="1" applyProtection="1">
      <alignment horizontal="center" vertical="center" wrapText="1"/>
      <protection locked="0"/>
    </xf>
    <xf numFmtId="0" fontId="40" fillId="0" borderId="58" xfId="4" applyFont="1" applyBorder="1" applyAlignment="1" applyProtection="1">
      <alignment horizontal="center" vertical="center" wrapText="1"/>
      <protection locked="0"/>
    </xf>
    <xf numFmtId="0" fontId="40" fillId="0" borderId="21" xfId="4" applyFont="1" applyBorder="1" applyAlignment="1" applyProtection="1">
      <alignment horizontal="center" vertical="center" wrapText="1"/>
      <protection locked="0"/>
    </xf>
    <xf numFmtId="0" fontId="40" fillId="0" borderId="1" xfId="4" applyFont="1" applyBorder="1" applyAlignment="1" applyProtection="1">
      <alignment horizontal="center" vertical="center" wrapText="1"/>
      <protection locked="0"/>
    </xf>
    <xf numFmtId="0" fontId="40" fillId="0" borderId="22" xfId="4" applyFont="1" applyBorder="1" applyAlignment="1" applyProtection="1">
      <alignment horizontal="center" vertical="center" wrapText="1"/>
      <protection locked="0"/>
    </xf>
    <xf numFmtId="0" fontId="40" fillId="0" borderId="27" xfId="4" applyFont="1" applyBorder="1" applyAlignment="1" applyProtection="1">
      <alignment horizontal="center" vertical="center" wrapText="1"/>
      <protection locked="0"/>
    </xf>
    <xf numFmtId="0" fontId="40" fillId="0" borderId="28" xfId="4" applyFont="1" applyBorder="1" applyAlignment="1" applyProtection="1">
      <alignment horizontal="center" vertical="center" wrapText="1"/>
      <protection locked="0"/>
    </xf>
    <xf numFmtId="0" fontId="40" fillId="0" borderId="29" xfId="4" applyFont="1" applyBorder="1" applyAlignment="1" applyProtection="1">
      <alignment horizontal="center" vertical="center" wrapText="1"/>
      <protection locked="0"/>
    </xf>
    <xf numFmtId="0" fontId="40" fillId="0" borderId="30" xfId="4" applyFont="1" applyBorder="1" applyAlignment="1" applyProtection="1">
      <alignment horizontal="center" vertical="center" wrapText="1"/>
      <protection locked="0"/>
    </xf>
    <xf numFmtId="0" fontId="40" fillId="0" borderId="0" xfId="4" applyFont="1" applyAlignment="1" applyProtection="1">
      <alignment horizontal="center" vertical="center" wrapText="1"/>
      <protection locked="0"/>
    </xf>
    <xf numFmtId="0" fontId="40" fillId="0" borderId="31" xfId="4" applyFont="1" applyBorder="1" applyAlignment="1" applyProtection="1">
      <alignment horizontal="center" vertical="center" wrapText="1"/>
      <protection locked="0"/>
    </xf>
    <xf numFmtId="0" fontId="45" fillId="0" borderId="21" xfId="4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top" wrapText="1"/>
    </xf>
    <xf numFmtId="0" fontId="30" fillId="0" borderId="37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3" fillId="0" borderId="0" xfId="0" applyFont="1" applyAlignment="1">
      <alignment horizontal="left"/>
    </xf>
    <xf numFmtId="0" fontId="0" fillId="0" borderId="0" xfId="0"/>
    <xf numFmtId="0" fontId="36" fillId="0" borderId="0" xfId="8" applyFont="1" applyAlignment="1">
      <alignment horizontal="center"/>
    </xf>
    <xf numFmtId="0" fontId="29" fillId="0" borderId="34" xfId="0" applyFont="1" applyBorder="1" applyAlignment="1">
      <alignment horizontal="center" vertical="top" wrapText="1"/>
    </xf>
    <xf numFmtId="0" fontId="2" fillId="0" borderId="35" xfId="0" applyFont="1" applyBorder="1"/>
    <xf numFmtId="0" fontId="2" fillId="0" borderId="36" xfId="0" applyFont="1" applyBorder="1"/>
    <xf numFmtId="0" fontId="35" fillId="0" borderId="0" xfId="0" applyFont="1" applyAlignment="1">
      <alignment horizontal="left" wrapText="1"/>
    </xf>
    <xf numFmtId="0" fontId="2" fillId="0" borderId="0" xfId="0" applyFont="1"/>
    <xf numFmtId="0" fontId="36" fillId="0" borderId="6" xfId="8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4" fillId="5" borderId="40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34" fillId="5" borderId="41" xfId="0" applyFont="1" applyFill="1" applyBorder="1" applyAlignment="1">
      <alignment horizontal="center" wrapText="1"/>
    </xf>
    <xf numFmtId="0" fontId="2" fillId="0" borderId="42" xfId="0" applyFont="1" applyBorder="1"/>
    <xf numFmtId="0" fontId="2" fillId="0" borderId="43" xfId="0" applyFont="1" applyBorder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4" fontId="3" fillId="4" borderId="13" xfId="0" applyNumberFormat="1" applyFont="1" applyFill="1" applyBorder="1" applyAlignment="1">
      <alignment horizontal="center" vertical="center"/>
    </xf>
    <xf numFmtId="8" fontId="3" fillId="4" borderId="13" xfId="0" applyNumberFormat="1" applyFont="1" applyFill="1" applyBorder="1" applyAlignment="1">
      <alignment horizontal="center" vertical="center"/>
    </xf>
  </cellXfs>
  <cellStyles count="9">
    <cellStyle name="Moeda" xfId="3" builtinId="4"/>
    <cellStyle name="Normal" xfId="0" builtinId="0"/>
    <cellStyle name="Normal 10" xfId="8" xr:uid="{00000000-0005-0000-0000-000002000000}"/>
    <cellStyle name="Normal 184" xfId="4" xr:uid="{00000000-0005-0000-0000-000003000000}"/>
    <cellStyle name="Normal 2" xfId="7" xr:uid="{00000000-0005-0000-0000-000004000000}"/>
    <cellStyle name="Normal 3" xfId="6" xr:uid="{00000000-0005-0000-0000-000005000000}"/>
    <cellStyle name="Porcentagem" xfId="1" builtinId="5"/>
    <cellStyle name="Porcentagem 2" xfId="5" xr:uid="{00000000-0005-0000-0000-000007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619126</xdr:colOff>
      <xdr:row>0</xdr:row>
      <xdr:rowOff>0</xdr:rowOff>
    </xdr:from>
    <xdr:to>
      <xdr:col>3</xdr:col>
      <xdr:colOff>2159345</xdr:colOff>
      <xdr:row>0</xdr:row>
      <xdr:rowOff>1013973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87019A-F54A-4378-88F8-1CAF2D16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6" y="0"/>
          <a:ext cx="1538314" cy="1010163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0</xdr:row>
      <xdr:rowOff>133350</xdr:rowOff>
    </xdr:from>
    <xdr:to>
      <xdr:col>4</xdr:col>
      <xdr:colOff>457200</xdr:colOff>
      <xdr:row>0</xdr:row>
      <xdr:rowOff>952500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F7EEFA6-F677-4455-985D-372F953CFB67}"/>
            </a:ext>
          </a:extLst>
        </xdr:cNvPr>
        <xdr:cNvSpPr txBox="1">
          <a:spLocks noChangeArrowheads="1"/>
        </xdr:cNvSpPr>
      </xdr:nvSpPr>
      <xdr:spPr bwMode="auto">
        <a:xfrm>
          <a:off x="4371975" y="133350"/>
          <a:ext cx="3819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DORES DO INDAIÁ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CNPJ: 18.301.010/0001-22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PRAÇA DO ROSÁRIO, Nº 268, BAIRRO ROSÁRIO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DORES DO INDAIÁ/MG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33057</xdr:colOff>
      <xdr:row>0</xdr:row>
      <xdr:rowOff>76200</xdr:rowOff>
    </xdr:from>
    <xdr:to>
      <xdr:col>3</xdr:col>
      <xdr:colOff>361949</xdr:colOff>
      <xdr:row>0</xdr:row>
      <xdr:rowOff>806264</xdr:rowOff>
    </xdr:to>
    <xdr:pic>
      <xdr:nvPicPr>
        <xdr:cNvPr id="2" name="Imagem 1" descr="TIMBRE MUNICIPIO">
          <a:extLst>
            <a:ext uri="{FF2B5EF4-FFF2-40B4-BE49-F238E27FC236}">
              <a16:creationId xmlns:a16="http://schemas.microsoft.com/office/drawing/2014/main" id="{EDCE448E-0F4F-4D27-A3A5-B14E28CAFE6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682" y="76200"/>
          <a:ext cx="1481417" cy="730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8</xdr:row>
      <xdr:rowOff>17859</xdr:rowOff>
    </xdr:from>
    <xdr:to>
      <xdr:col>4</xdr:col>
      <xdr:colOff>19050</xdr:colOff>
      <xdr:row>8</xdr:row>
      <xdr:rowOff>17859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E5C358E2-AF76-439D-A719-439D5F459F5D}"/>
            </a:ext>
          </a:extLst>
        </xdr:cNvPr>
        <xdr:cNvSpPr txBox="1">
          <a:spLocks noChangeArrowheads="1"/>
        </xdr:cNvSpPr>
      </xdr:nvSpPr>
      <xdr:spPr bwMode="auto">
        <a:xfrm>
          <a:off x="742950" y="3361134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e Custos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Custos</a:t>
          </a:r>
        </a:p>
      </xdr:txBody>
    </xdr:sp>
    <xdr:clientData/>
  </xdr:twoCellAnchor>
  <xdr:twoCellAnchor>
    <xdr:from>
      <xdr:col>0</xdr:col>
      <xdr:colOff>47625</xdr:colOff>
      <xdr:row>8</xdr:row>
      <xdr:rowOff>15478</xdr:rowOff>
    </xdr:from>
    <xdr:to>
      <xdr:col>9</xdr:col>
      <xdr:colOff>0</xdr:colOff>
      <xdr:row>8</xdr:row>
      <xdr:rowOff>15478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217A6A32-A50E-41A6-A1CE-1463CA38202A}"/>
            </a:ext>
          </a:extLst>
        </xdr:cNvPr>
        <xdr:cNvSpPr txBox="1">
          <a:spLocks noChangeArrowheads="1"/>
        </xdr:cNvSpPr>
      </xdr:nvSpPr>
      <xdr:spPr bwMode="auto">
        <a:xfrm>
          <a:off x="47625" y="3358753"/>
          <a:ext cx="8515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951378</xdr:colOff>
      <xdr:row>5</xdr:row>
      <xdr:rowOff>149599</xdr:rowOff>
    </xdr:from>
    <xdr:to>
      <xdr:col>7</xdr:col>
      <xdr:colOff>135029</xdr:colOff>
      <xdr:row>5</xdr:row>
      <xdr:rowOff>149599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59E6A0A7-C66A-4CF4-BDDE-E91B66F2CEA5}"/>
            </a:ext>
          </a:extLst>
        </xdr:cNvPr>
        <xdr:cNvCxnSpPr/>
      </xdr:nvCxnSpPr>
      <xdr:spPr>
        <a:xfrm>
          <a:off x="2189628" y="2978524"/>
          <a:ext cx="41557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554131</xdr:colOff>
      <xdr:row>0</xdr:row>
      <xdr:rowOff>63873</xdr:rowOff>
    </xdr:from>
    <xdr:to>
      <xdr:col>7</xdr:col>
      <xdr:colOff>525555</xdr:colOff>
      <xdr:row>0</xdr:row>
      <xdr:rowOff>742950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39FF0AE-997E-4885-999D-1F8C84E319BA}"/>
            </a:ext>
          </a:extLst>
        </xdr:cNvPr>
        <xdr:cNvSpPr txBox="1"/>
      </xdr:nvSpPr>
      <xdr:spPr>
        <a:xfrm>
          <a:off x="2135281" y="63873"/>
          <a:ext cx="4600574" cy="6790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/>
            <a:t>PREFEITURA</a:t>
          </a:r>
          <a:r>
            <a:rPr lang="pt-BR" sz="1200" b="1" baseline="0"/>
            <a:t> MUNICIPAL DE DORES DO INDAIÁ</a:t>
          </a:r>
        </a:p>
        <a:p>
          <a:pPr algn="ctr"/>
          <a:r>
            <a:rPr lang="pt-BR" sz="1200" b="1" baseline="0"/>
            <a:t>ESTADO DE MINAS GERAIS - CNPJ: 18.301.010/0001-22</a:t>
          </a:r>
        </a:p>
        <a:p>
          <a:pPr algn="ctr"/>
          <a:r>
            <a:rPr lang="pt-BR" sz="1200" b="1" baseline="0"/>
            <a:t>DEPARTAMENTO DE ENGENHARIA E CONVÊNIOS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33057</xdr:colOff>
      <xdr:row>0</xdr:row>
      <xdr:rowOff>76200</xdr:rowOff>
    </xdr:from>
    <xdr:to>
      <xdr:col>3</xdr:col>
      <xdr:colOff>361949</xdr:colOff>
      <xdr:row>0</xdr:row>
      <xdr:rowOff>806264</xdr:rowOff>
    </xdr:to>
    <xdr:pic>
      <xdr:nvPicPr>
        <xdr:cNvPr id="2" name="Imagem 1" descr="TIMBRE MUNICIPIO">
          <a:extLst>
            <a:ext uri="{FF2B5EF4-FFF2-40B4-BE49-F238E27FC236}">
              <a16:creationId xmlns:a16="http://schemas.microsoft.com/office/drawing/2014/main" id="{E1E98C93-9C1F-4E42-9E1B-897DB793591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1682" y="76200"/>
          <a:ext cx="1481417" cy="730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27</xdr:row>
      <xdr:rowOff>17859</xdr:rowOff>
    </xdr:from>
    <xdr:to>
      <xdr:col>4</xdr:col>
      <xdr:colOff>19050</xdr:colOff>
      <xdr:row>27</xdr:row>
      <xdr:rowOff>17859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335672D4-2D43-4587-9839-3FED4A7198F1}"/>
            </a:ext>
          </a:extLst>
        </xdr:cNvPr>
        <xdr:cNvSpPr txBox="1">
          <a:spLocks noChangeArrowheads="1"/>
        </xdr:cNvSpPr>
      </xdr:nvSpPr>
      <xdr:spPr bwMode="auto">
        <a:xfrm>
          <a:off x="742950" y="3123009"/>
          <a:ext cx="2047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e Custos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Custos</a:t>
          </a:r>
        </a:p>
      </xdr:txBody>
    </xdr:sp>
    <xdr:clientData/>
  </xdr:twoCellAnchor>
  <xdr:twoCellAnchor>
    <xdr:from>
      <xdr:col>0</xdr:col>
      <xdr:colOff>47625</xdr:colOff>
      <xdr:row>27</xdr:row>
      <xdr:rowOff>15478</xdr:rowOff>
    </xdr:from>
    <xdr:to>
      <xdr:col>9</xdr:col>
      <xdr:colOff>0</xdr:colOff>
      <xdr:row>27</xdr:row>
      <xdr:rowOff>15478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2BE48EE6-95E5-426A-B3F1-C6C0F17EE552}"/>
            </a:ext>
          </a:extLst>
        </xdr:cNvPr>
        <xdr:cNvSpPr txBox="1">
          <a:spLocks noChangeArrowheads="1"/>
        </xdr:cNvSpPr>
      </xdr:nvSpPr>
      <xdr:spPr bwMode="auto">
        <a:xfrm>
          <a:off x="47625" y="3120628"/>
          <a:ext cx="883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951378</xdr:colOff>
      <xdr:row>24</xdr:row>
      <xdr:rowOff>149599</xdr:rowOff>
    </xdr:from>
    <xdr:to>
      <xdr:col>7</xdr:col>
      <xdr:colOff>135029</xdr:colOff>
      <xdr:row>24</xdr:row>
      <xdr:rowOff>149599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E10C2A05-E949-4DCF-8E5C-8022317C0BC0}"/>
            </a:ext>
          </a:extLst>
        </xdr:cNvPr>
        <xdr:cNvCxnSpPr/>
      </xdr:nvCxnSpPr>
      <xdr:spPr>
        <a:xfrm>
          <a:off x="2770653" y="2740399"/>
          <a:ext cx="38985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554131</xdr:colOff>
      <xdr:row>0</xdr:row>
      <xdr:rowOff>63873</xdr:rowOff>
    </xdr:from>
    <xdr:to>
      <xdr:col>7</xdr:col>
      <xdr:colOff>525555</xdr:colOff>
      <xdr:row>0</xdr:row>
      <xdr:rowOff>742950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7D72103B-8B23-4A0F-B15A-DBE459EA6DE5}"/>
            </a:ext>
          </a:extLst>
        </xdr:cNvPr>
        <xdr:cNvSpPr txBox="1"/>
      </xdr:nvSpPr>
      <xdr:spPr>
        <a:xfrm>
          <a:off x="2135281" y="63873"/>
          <a:ext cx="4600574" cy="67907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/>
            <a:t>PREFEITURA</a:t>
          </a:r>
          <a:r>
            <a:rPr lang="pt-BR" sz="1200" b="1" baseline="0"/>
            <a:t> MUNICIPAL DE DORES DO INDAIÁ</a:t>
          </a:r>
        </a:p>
        <a:p>
          <a:pPr algn="ctr"/>
          <a:r>
            <a:rPr lang="pt-BR" sz="1200" b="1" baseline="0"/>
            <a:t>ESTADO DE MINAS GERAIS - CNPJ: 18.301.010/0001-22</a:t>
          </a:r>
        </a:p>
        <a:p>
          <a:pPr algn="ctr"/>
          <a:r>
            <a:rPr lang="pt-BR" sz="1200" b="1" baseline="0"/>
            <a:t>DEPARTAMENTO DE ENGENHARIA E CONVÊNIOS</a:t>
          </a:r>
        </a:p>
      </xdr:txBody>
    </xdr:sp>
    <xdr:clientData/>
  </xdr:twoCellAnchor>
  <xdr:twoCellAnchor editAs="oneCell">
    <xdr:from>
      <xdr:col>0</xdr:col>
      <xdr:colOff>276225</xdr:colOff>
      <xdr:row>2</xdr:row>
      <xdr:rowOff>19050</xdr:rowOff>
    </xdr:from>
    <xdr:to>
      <xdr:col>8</xdr:col>
      <xdr:colOff>400050</xdr:colOff>
      <xdr:row>17</xdr:row>
      <xdr:rowOff>28960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51DDCDDE-7B2A-5F03-4095-860C11F7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524000"/>
          <a:ext cx="7810500" cy="3581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23</xdr:row>
      <xdr:rowOff>57150</xdr:rowOff>
    </xdr:from>
    <xdr:ext cx="557212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7372350"/>
          <a:ext cx="5572125" cy="6477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1505510</xdr:colOff>
      <xdr:row>0</xdr:row>
      <xdr:rowOff>104775</xdr:rowOff>
    </xdr:from>
    <xdr:to>
      <xdr:col>5</xdr:col>
      <xdr:colOff>300318</xdr:colOff>
      <xdr:row>1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1295974A-2B7D-4450-844B-049EB62237D2}"/>
            </a:ext>
          </a:extLst>
        </xdr:cNvPr>
        <xdr:cNvSpPr txBox="1">
          <a:spLocks noChangeArrowheads="1"/>
        </xdr:cNvSpPr>
      </xdr:nvSpPr>
      <xdr:spPr bwMode="auto">
        <a:xfrm>
          <a:off x="1505510" y="104775"/>
          <a:ext cx="5252758" cy="1143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ctr">
            <a:spcAft>
              <a:spcPts val="0"/>
            </a:spcAft>
            <a:tabLst>
              <a:tab pos="1453515" algn="l"/>
            </a:tabLst>
          </a:pPr>
          <a:endParaRPr lang="pt-BR" sz="12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Verdana"/>
              <a:ea typeface="Arial"/>
              <a:cs typeface="Arial"/>
            </a:rPr>
            <a:t>PREFEITURA MUNICIPAL DE DORES DO INDAIÁ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Estado de Minas Gerais – CNPJ 18.301.010/0001-22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Praça do Rosário, n.º268, Rosário, CEP 35.610-000</a:t>
          </a:r>
          <a:endParaRPr lang="pt-BR" sz="1400" kern="50">
            <a:effectLst/>
            <a:latin typeface="Times New Roman"/>
            <a:ea typeface="Arial"/>
          </a:endParaRPr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88526</xdr:rowOff>
    </xdr:from>
    <xdr:to>
      <xdr:col>0</xdr:col>
      <xdr:colOff>1711138</xdr:colOff>
      <xdr:row>0</xdr:row>
      <xdr:rowOff>1156667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D7AD9-805D-465C-A500-82CD4834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8526"/>
          <a:ext cx="1634938" cy="1068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3308536</xdr:colOff>
      <xdr:row>0</xdr:row>
      <xdr:rowOff>0</xdr:rowOff>
    </xdr:from>
    <xdr:to>
      <xdr:col>7</xdr:col>
      <xdr:colOff>571500</xdr:colOff>
      <xdr:row>0</xdr:row>
      <xdr:rowOff>1143000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667124" y="0"/>
          <a:ext cx="5252758" cy="1143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ctr">
            <a:spcAft>
              <a:spcPts val="0"/>
            </a:spcAft>
            <a:tabLst>
              <a:tab pos="1453515" algn="l"/>
            </a:tabLst>
          </a:pPr>
          <a:endParaRPr lang="pt-BR" sz="12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Verdana"/>
              <a:ea typeface="Arial"/>
              <a:cs typeface="Arial"/>
            </a:rPr>
            <a:t>PREFEITURA MUNICIPAL DE DORES DO INDAIÁ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Estado de Minas Gerais – CNPJ 18.301.010/0001-22</a:t>
          </a:r>
          <a:endParaRPr lang="pt-BR" sz="1400" kern="50">
            <a:effectLst/>
            <a:latin typeface="Times New Roman"/>
            <a:ea typeface="Arial"/>
          </a:endParaRPr>
        </a:p>
        <a:p>
          <a:pPr algn="ctr">
            <a:spcAft>
              <a:spcPts val="0"/>
            </a:spcAft>
            <a:tabLst>
              <a:tab pos="1453515" algn="l"/>
            </a:tabLst>
          </a:pPr>
          <a:r>
            <a:rPr lang="pt-BR" sz="1400" b="1" kern="50">
              <a:effectLst/>
              <a:latin typeface="Agency FB"/>
              <a:ea typeface="Arial"/>
              <a:cs typeface="Arial"/>
            </a:rPr>
            <a:t>Praça do Rosário, n.º268, Rosário, CEP 35.610-000</a:t>
          </a:r>
          <a:endParaRPr lang="pt-BR" sz="1400" kern="50">
            <a:effectLst/>
            <a:latin typeface="Times New Roman"/>
            <a:ea typeface="Arial"/>
          </a:endParaRPr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526676</xdr:colOff>
      <xdr:row>0</xdr:row>
      <xdr:rowOff>50426</xdr:rowOff>
    </xdr:from>
    <xdr:to>
      <xdr:col>1</xdr:col>
      <xdr:colOff>2161614</xdr:colOff>
      <xdr:row>0</xdr:row>
      <xdr:rowOff>1118567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" y="50426"/>
          <a:ext cx="1634938" cy="10681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Pedro%20Fonseca%20Engenharia\07_Processos%20Prefeitura\01_Projetos\02_Praca%20Abaete\PLE%20CAI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showZeros="0" tabSelected="1" view="pageBreakPreview" zoomScaleNormal="100" zoomScaleSheetLayoutView="100" workbookViewId="0">
      <selection activeCell="G7" sqref="G7:I7"/>
    </sheetView>
  </sheetViews>
  <sheetFormatPr defaultColWidth="9.109375" defaultRowHeight="13.2" x14ac:dyDescent="0.25"/>
  <cols>
    <col min="1" max="1" width="5.88671875" style="1" bestFit="1" customWidth="1"/>
    <col min="2" max="2" width="14" style="2" customWidth="1"/>
    <col min="3" max="3" width="15.109375" style="3" customWidth="1"/>
    <col min="4" max="4" width="81.6640625" style="1" bestFit="1" customWidth="1"/>
    <col min="5" max="5" width="9.109375" style="1"/>
    <col min="6" max="6" width="14.5546875" style="1" customWidth="1"/>
    <col min="7" max="7" width="13.88671875" style="3" customWidth="1"/>
    <col min="8" max="8" width="13.5546875" style="3" customWidth="1"/>
    <col min="9" max="9" width="16.6640625" style="40" bestFit="1" customWidth="1"/>
    <col min="10" max="16384" width="9.109375" style="1"/>
  </cols>
  <sheetData>
    <row r="1" spans="1:9" ht="84" customHeight="1" x14ac:dyDescent="0.25">
      <c r="A1" s="140"/>
      <c r="B1" s="141"/>
      <c r="C1" s="141"/>
      <c r="D1" s="141"/>
      <c r="E1" s="141"/>
      <c r="F1" s="141"/>
      <c r="G1" s="141"/>
      <c r="H1" s="141"/>
      <c r="I1" s="142"/>
    </row>
    <row r="2" spans="1:9" ht="15.6" x14ac:dyDescent="0.3">
      <c r="A2" s="144" t="s">
        <v>74</v>
      </c>
      <c r="B2" s="144"/>
      <c r="C2" s="144"/>
      <c r="D2" s="144"/>
      <c r="E2" s="144"/>
      <c r="F2" s="144"/>
      <c r="G2" s="144"/>
      <c r="H2" s="144"/>
      <c r="I2" s="144"/>
    </row>
    <row r="3" spans="1:9" ht="12.75" hidden="1" customHeight="1" x14ac:dyDescent="0.25">
      <c r="A3" s="145"/>
      <c r="B3" s="145"/>
      <c r="C3" s="145"/>
      <c r="D3" s="145"/>
      <c r="E3" s="145"/>
      <c r="F3" s="145"/>
      <c r="G3" s="145"/>
      <c r="H3" s="145"/>
      <c r="I3" s="145"/>
    </row>
    <row r="4" spans="1:9" ht="20.100000000000001" customHeight="1" x14ac:dyDescent="0.25">
      <c r="A4" s="146" t="s">
        <v>75</v>
      </c>
      <c r="B4" s="146"/>
      <c r="C4" s="146"/>
      <c r="D4" s="146"/>
      <c r="E4" s="146"/>
      <c r="F4" s="146"/>
      <c r="G4" s="146"/>
      <c r="H4" s="146"/>
      <c r="I4" s="146"/>
    </row>
    <row r="5" spans="1:9" ht="15.75" hidden="1" customHeight="1" x14ac:dyDescent="0.25">
      <c r="A5" s="6"/>
      <c r="B5" s="6"/>
      <c r="C5" s="6"/>
      <c r="D5" s="6"/>
      <c r="E5" s="6"/>
      <c r="F5" s="6"/>
      <c r="G5" s="6"/>
      <c r="H5" s="6"/>
      <c r="I5" s="100"/>
    </row>
    <row r="6" spans="1:9" ht="20.100000000000001" customHeight="1" x14ac:dyDescent="0.25">
      <c r="A6" s="143" t="s">
        <v>15</v>
      </c>
      <c r="B6" s="143"/>
      <c r="C6" s="143"/>
      <c r="D6" s="143"/>
      <c r="E6" s="143"/>
      <c r="F6" s="143"/>
      <c r="G6" s="143" t="s">
        <v>16</v>
      </c>
      <c r="H6" s="143"/>
      <c r="I6" s="143"/>
    </row>
    <row r="7" spans="1:9" ht="20.100000000000001" customHeight="1" x14ac:dyDescent="0.25">
      <c r="A7" s="147" t="s">
        <v>198</v>
      </c>
      <c r="B7" s="147"/>
      <c r="C7" s="147"/>
      <c r="D7" s="147"/>
      <c r="E7" s="147"/>
      <c r="F7" s="147"/>
      <c r="G7" s="143" t="s">
        <v>216</v>
      </c>
      <c r="H7" s="143"/>
      <c r="I7" s="143"/>
    </row>
    <row r="8" spans="1:9" ht="20.100000000000001" customHeight="1" x14ac:dyDescent="0.25">
      <c r="A8" s="143" t="s">
        <v>89</v>
      </c>
      <c r="B8" s="143"/>
      <c r="C8" s="143"/>
      <c r="D8" s="143"/>
      <c r="E8" s="143"/>
      <c r="F8" s="143" t="s">
        <v>11</v>
      </c>
      <c r="G8" s="143"/>
      <c r="H8" s="143"/>
      <c r="I8" s="143"/>
    </row>
    <row r="9" spans="1:9" ht="20.100000000000001" customHeight="1" x14ac:dyDescent="0.25">
      <c r="A9" s="143" t="s">
        <v>200</v>
      </c>
      <c r="B9" s="143"/>
      <c r="C9" s="143"/>
      <c r="D9" s="143"/>
      <c r="E9" s="143"/>
      <c r="F9" s="148" t="s">
        <v>7</v>
      </c>
      <c r="G9" s="148" t="s">
        <v>5</v>
      </c>
      <c r="H9" s="63" t="s">
        <v>17</v>
      </c>
      <c r="I9" s="101" t="s">
        <v>6</v>
      </c>
    </row>
    <row r="10" spans="1:9" ht="20.100000000000001" customHeight="1" x14ac:dyDescent="0.25">
      <c r="A10" s="133" t="s">
        <v>197</v>
      </c>
      <c r="B10" s="133"/>
      <c r="C10" s="133"/>
      <c r="D10" s="133"/>
      <c r="E10" s="133"/>
      <c r="F10" s="148"/>
      <c r="G10" s="148"/>
      <c r="H10" s="63" t="s">
        <v>8</v>
      </c>
      <c r="I10" s="102">
        <f>BDI!E19</f>
        <v>0.22149999999999997</v>
      </c>
    </row>
    <row r="11" spans="1:9" ht="24.75" hidden="1" customHeight="1" x14ac:dyDescent="0.25">
      <c r="A11" s="137"/>
      <c r="B11" s="137"/>
      <c r="C11" s="137"/>
      <c r="D11" s="137"/>
      <c r="E11" s="137"/>
      <c r="F11" s="137"/>
      <c r="G11" s="137"/>
      <c r="H11" s="137"/>
      <c r="I11" s="137"/>
    </row>
    <row r="12" spans="1:9" ht="37.799999999999997" x14ac:dyDescent="0.25">
      <c r="A12" s="64" t="s">
        <v>0</v>
      </c>
      <c r="B12" s="134" t="s">
        <v>4</v>
      </c>
      <c r="C12" s="134"/>
      <c r="D12" s="64" t="s">
        <v>1</v>
      </c>
      <c r="E12" s="64" t="s">
        <v>3</v>
      </c>
      <c r="F12" s="64" t="s">
        <v>2</v>
      </c>
      <c r="G12" s="7" t="s">
        <v>12</v>
      </c>
      <c r="H12" s="7" t="s">
        <v>13</v>
      </c>
      <c r="I12" s="103" t="s">
        <v>9</v>
      </c>
    </row>
    <row r="13" spans="1:9" x14ac:dyDescent="0.25">
      <c r="A13" s="64"/>
      <c r="B13" s="64"/>
      <c r="C13" s="64"/>
      <c r="D13" s="64"/>
      <c r="E13" s="64"/>
      <c r="F13" s="64"/>
      <c r="G13" s="7"/>
      <c r="H13" s="7"/>
      <c r="I13" s="103"/>
    </row>
    <row r="14" spans="1:9" ht="12.75" customHeight="1" x14ac:dyDescent="0.25">
      <c r="A14" s="4">
        <v>1</v>
      </c>
      <c r="B14" s="5"/>
      <c r="C14" s="5"/>
      <c r="D14" s="5" t="s">
        <v>130</v>
      </c>
      <c r="E14" s="5"/>
      <c r="F14" s="5"/>
      <c r="G14" s="36"/>
      <c r="H14" s="36"/>
      <c r="I14" s="104">
        <f>SUM(I15)</f>
        <v>1440.65</v>
      </c>
    </row>
    <row r="15" spans="1:9" ht="79.2" x14ac:dyDescent="0.25">
      <c r="A15" s="61" t="s">
        <v>84</v>
      </c>
      <c r="B15" s="62" t="s">
        <v>131</v>
      </c>
      <c r="C15" s="62" t="s">
        <v>99</v>
      </c>
      <c r="D15" s="125" t="s">
        <v>132</v>
      </c>
      <c r="E15" s="126" t="s">
        <v>81</v>
      </c>
      <c r="F15" s="127">
        <v>1</v>
      </c>
      <c r="G15" s="128">
        <v>1179.4100000000001</v>
      </c>
      <c r="H15" s="129">
        <f>ROUND(G15+(G15*$I$10),2)</f>
        <v>1440.65</v>
      </c>
      <c r="I15" s="130">
        <f>H15*F15</f>
        <v>1440.65</v>
      </c>
    </row>
    <row r="16" spans="1:9" x14ac:dyDescent="0.25">
      <c r="A16" s="77">
        <v>2</v>
      </c>
      <c r="B16" s="90"/>
      <c r="C16" s="90"/>
      <c r="D16" s="79" t="s">
        <v>96</v>
      </c>
      <c r="E16" s="91"/>
      <c r="F16" s="92"/>
      <c r="G16" s="93"/>
      <c r="H16" s="94"/>
      <c r="I16" s="105">
        <f>SUM(I17:I19)</f>
        <v>57432.012800000004</v>
      </c>
    </row>
    <row r="17" spans="1:9" ht="37.5" customHeight="1" x14ac:dyDescent="0.25">
      <c r="A17" s="61" t="s">
        <v>86</v>
      </c>
      <c r="B17" s="62" t="s">
        <v>201</v>
      </c>
      <c r="C17" s="62" t="s">
        <v>99</v>
      </c>
      <c r="D17" s="125" t="s">
        <v>202</v>
      </c>
      <c r="E17" s="126" t="s">
        <v>76</v>
      </c>
      <c r="F17" s="127">
        <v>485.14</v>
      </c>
      <c r="G17" s="128">
        <v>5.77</v>
      </c>
      <c r="H17" s="129">
        <f>ROUND(G17+(G17*$I$10),2)</f>
        <v>7.05</v>
      </c>
      <c r="I17" s="130">
        <f>H17*F17</f>
        <v>3420.2369999999996</v>
      </c>
    </row>
    <row r="18" spans="1:9" ht="39.6" x14ac:dyDescent="0.25">
      <c r="A18" s="61" t="s">
        <v>87</v>
      </c>
      <c r="B18" s="62" t="s">
        <v>90</v>
      </c>
      <c r="C18" s="62" t="s">
        <v>42</v>
      </c>
      <c r="D18" s="125" t="s">
        <v>91</v>
      </c>
      <c r="E18" s="126" t="s">
        <v>76</v>
      </c>
      <c r="F18" s="127">
        <v>485.14</v>
      </c>
      <c r="G18" s="128">
        <v>83.07</v>
      </c>
      <c r="H18" s="129">
        <f>ROUND(G18+(G18*$I$10),2)</f>
        <v>101.47</v>
      </c>
      <c r="I18" s="130">
        <f>H18*F18</f>
        <v>49227.1558</v>
      </c>
    </row>
    <row r="19" spans="1:9" ht="41.25" customHeight="1" x14ac:dyDescent="0.25">
      <c r="A19" s="61" t="s">
        <v>108</v>
      </c>
      <c r="B19" s="62" t="s">
        <v>210</v>
      </c>
      <c r="C19" s="62" t="s">
        <v>210</v>
      </c>
      <c r="D19" s="125" t="s">
        <v>212</v>
      </c>
      <c r="E19" s="126" t="s">
        <v>81</v>
      </c>
      <c r="F19" s="127">
        <v>1</v>
      </c>
      <c r="G19" s="128">
        <v>3917</v>
      </c>
      <c r="H19" s="129">
        <f t="shared" ref="H19" si="0">ROUND(G19+(G19*$I$10),2)</f>
        <v>4784.62</v>
      </c>
      <c r="I19" s="130">
        <f t="shared" ref="I19" si="1">H19*F19</f>
        <v>4784.62</v>
      </c>
    </row>
    <row r="20" spans="1:9" ht="15.75" customHeight="1" x14ac:dyDescent="0.25">
      <c r="A20" s="77">
        <v>3</v>
      </c>
      <c r="B20" s="78"/>
      <c r="C20" s="78"/>
      <c r="D20" s="79" t="s">
        <v>133</v>
      </c>
      <c r="E20" s="84"/>
      <c r="F20" s="81"/>
      <c r="G20" s="82"/>
      <c r="H20" s="83"/>
      <c r="I20" s="105">
        <f>SUM(I21:I34)</f>
        <v>30021.274500000007</v>
      </c>
    </row>
    <row r="21" spans="1:9" ht="26.25" customHeight="1" x14ac:dyDescent="0.25">
      <c r="A21" s="61" t="s">
        <v>88</v>
      </c>
      <c r="B21" s="62" t="s">
        <v>98</v>
      </c>
      <c r="C21" s="62" t="s">
        <v>99</v>
      </c>
      <c r="D21" s="125" t="s">
        <v>100</v>
      </c>
      <c r="E21" s="131" t="s">
        <v>101</v>
      </c>
      <c r="F21" s="127">
        <v>4.3600000000000003</v>
      </c>
      <c r="G21" s="128">
        <v>77.290000000000006</v>
      </c>
      <c r="H21" s="129">
        <f t="shared" ref="H21:H39" si="2">ROUND(G21+(G21*$I$10),2)</f>
        <v>94.41</v>
      </c>
      <c r="I21" s="130">
        <f t="shared" ref="I21:I39" si="3">H21*F21</f>
        <v>411.62760000000003</v>
      </c>
    </row>
    <row r="22" spans="1:9" ht="26.4" x14ac:dyDescent="0.25">
      <c r="A22" s="61" t="s">
        <v>138</v>
      </c>
      <c r="B22" s="62" t="s">
        <v>102</v>
      </c>
      <c r="C22" s="62" t="s">
        <v>99</v>
      </c>
      <c r="D22" s="125" t="s">
        <v>103</v>
      </c>
      <c r="E22" s="131" t="s">
        <v>101</v>
      </c>
      <c r="F22" s="127">
        <v>0.16</v>
      </c>
      <c r="G22" s="128">
        <v>612.77</v>
      </c>
      <c r="H22" s="129">
        <f t="shared" si="2"/>
        <v>748.5</v>
      </c>
      <c r="I22" s="130">
        <f t="shared" si="3"/>
        <v>119.76</v>
      </c>
    </row>
    <row r="23" spans="1:9" ht="36" customHeight="1" x14ac:dyDescent="0.25">
      <c r="A23" s="61" t="s">
        <v>139</v>
      </c>
      <c r="B23" s="62" t="s">
        <v>110</v>
      </c>
      <c r="C23" s="62" t="s">
        <v>99</v>
      </c>
      <c r="D23" s="125" t="s">
        <v>111</v>
      </c>
      <c r="E23" s="131" t="s">
        <v>112</v>
      </c>
      <c r="F23" s="127">
        <v>80.06</v>
      </c>
      <c r="G23" s="128">
        <v>14.28</v>
      </c>
      <c r="H23" s="129">
        <f t="shared" si="2"/>
        <v>17.440000000000001</v>
      </c>
      <c r="I23" s="130">
        <f t="shared" si="3"/>
        <v>1396.2464000000002</v>
      </c>
    </row>
    <row r="24" spans="1:9" ht="36" customHeight="1" x14ac:dyDescent="0.25">
      <c r="A24" s="61" t="s">
        <v>140</v>
      </c>
      <c r="B24" s="62" t="s">
        <v>113</v>
      </c>
      <c r="C24" s="62" t="s">
        <v>99</v>
      </c>
      <c r="D24" s="125" t="s">
        <v>114</v>
      </c>
      <c r="E24" s="131" t="s">
        <v>112</v>
      </c>
      <c r="F24" s="127">
        <v>424.45</v>
      </c>
      <c r="G24" s="128">
        <v>13.52</v>
      </c>
      <c r="H24" s="129">
        <f t="shared" si="2"/>
        <v>16.510000000000002</v>
      </c>
      <c r="I24" s="130">
        <f t="shared" si="3"/>
        <v>7007.6695000000009</v>
      </c>
    </row>
    <row r="25" spans="1:9" ht="36" customHeight="1" x14ac:dyDescent="0.25">
      <c r="A25" s="61" t="s">
        <v>141</v>
      </c>
      <c r="B25" s="62" t="s">
        <v>116</v>
      </c>
      <c r="C25" s="62" t="s">
        <v>99</v>
      </c>
      <c r="D25" s="125" t="s">
        <v>115</v>
      </c>
      <c r="E25" s="126" t="s">
        <v>76</v>
      </c>
      <c r="F25" s="127">
        <v>7.6</v>
      </c>
      <c r="G25" s="128">
        <v>79.510000000000005</v>
      </c>
      <c r="H25" s="129">
        <f t="shared" si="2"/>
        <v>97.12</v>
      </c>
      <c r="I25" s="130">
        <f t="shared" si="3"/>
        <v>738.11199999999997</v>
      </c>
    </row>
    <row r="26" spans="1:9" ht="39.6" x14ac:dyDescent="0.25">
      <c r="A26" s="61" t="s">
        <v>142</v>
      </c>
      <c r="B26" s="62" t="s">
        <v>120</v>
      </c>
      <c r="C26" s="62" t="s">
        <v>99</v>
      </c>
      <c r="D26" s="125" t="s">
        <v>121</v>
      </c>
      <c r="E26" s="131" t="s">
        <v>101</v>
      </c>
      <c r="F26" s="127">
        <v>8.0399999999999991</v>
      </c>
      <c r="G26" s="128">
        <v>832.95</v>
      </c>
      <c r="H26" s="129">
        <f t="shared" si="2"/>
        <v>1017.45</v>
      </c>
      <c r="I26" s="130">
        <f t="shared" si="3"/>
        <v>8180.2979999999998</v>
      </c>
    </row>
    <row r="27" spans="1:9" ht="38.25" customHeight="1" x14ac:dyDescent="0.25">
      <c r="A27" s="61" t="s">
        <v>143</v>
      </c>
      <c r="B27" s="62" t="s">
        <v>122</v>
      </c>
      <c r="C27" s="62" t="s">
        <v>99</v>
      </c>
      <c r="D27" s="125" t="s">
        <v>124</v>
      </c>
      <c r="E27" s="126" t="s">
        <v>76</v>
      </c>
      <c r="F27" s="127">
        <v>13.5</v>
      </c>
      <c r="G27" s="128">
        <v>278.99</v>
      </c>
      <c r="H27" s="129">
        <f t="shared" si="2"/>
        <v>340.79</v>
      </c>
      <c r="I27" s="130">
        <f t="shared" si="3"/>
        <v>4600.665</v>
      </c>
    </row>
    <row r="28" spans="1:9" ht="36" customHeight="1" x14ac:dyDescent="0.25">
      <c r="A28" s="61" t="s">
        <v>144</v>
      </c>
      <c r="B28" s="62" t="s">
        <v>106</v>
      </c>
      <c r="C28" s="62" t="s">
        <v>99</v>
      </c>
      <c r="D28" s="125" t="s">
        <v>107</v>
      </c>
      <c r="E28" s="126" t="s">
        <v>76</v>
      </c>
      <c r="F28" s="127">
        <v>28.8</v>
      </c>
      <c r="G28" s="128">
        <v>33.340000000000003</v>
      </c>
      <c r="H28" s="129">
        <f t="shared" si="2"/>
        <v>40.72</v>
      </c>
      <c r="I28" s="130">
        <f t="shared" si="3"/>
        <v>1172.7360000000001</v>
      </c>
    </row>
    <row r="29" spans="1:9" ht="36" customHeight="1" x14ac:dyDescent="0.25">
      <c r="A29" s="61" t="s">
        <v>145</v>
      </c>
      <c r="B29" s="62" t="s">
        <v>109</v>
      </c>
      <c r="C29" s="62" t="s">
        <v>99</v>
      </c>
      <c r="D29" s="125" t="s">
        <v>126</v>
      </c>
      <c r="E29" s="126" t="s">
        <v>76</v>
      </c>
      <c r="F29" s="127">
        <v>28.8</v>
      </c>
      <c r="G29" s="128">
        <v>3.74</v>
      </c>
      <c r="H29" s="129">
        <f t="shared" si="2"/>
        <v>4.57</v>
      </c>
      <c r="I29" s="130">
        <f t="shared" si="3"/>
        <v>131.61600000000001</v>
      </c>
    </row>
    <row r="30" spans="1:9" ht="37.5" customHeight="1" x14ac:dyDescent="0.25">
      <c r="A30" s="61" t="s">
        <v>146</v>
      </c>
      <c r="B30" s="62" t="s">
        <v>153</v>
      </c>
      <c r="C30" s="62" t="s">
        <v>99</v>
      </c>
      <c r="D30" s="125" t="s">
        <v>154</v>
      </c>
      <c r="E30" s="126" t="s">
        <v>155</v>
      </c>
      <c r="F30" s="127">
        <v>16</v>
      </c>
      <c r="G30" s="128">
        <v>37.31</v>
      </c>
      <c r="H30" s="129">
        <f t="shared" si="2"/>
        <v>45.57</v>
      </c>
      <c r="I30" s="130">
        <f t="shared" si="3"/>
        <v>729.12</v>
      </c>
    </row>
    <row r="31" spans="1:9" ht="41.25" customHeight="1" x14ac:dyDescent="0.25">
      <c r="A31" s="61" t="s">
        <v>147</v>
      </c>
      <c r="B31" s="62" t="s">
        <v>158</v>
      </c>
      <c r="C31" s="62" t="s">
        <v>42</v>
      </c>
      <c r="D31" s="125" t="s">
        <v>161</v>
      </c>
      <c r="E31" s="131" t="s">
        <v>101</v>
      </c>
      <c r="F31" s="127">
        <v>1.6</v>
      </c>
      <c r="G31" s="128">
        <v>219.28</v>
      </c>
      <c r="H31" s="129">
        <f t="shared" si="2"/>
        <v>267.85000000000002</v>
      </c>
      <c r="I31" s="130">
        <f t="shared" si="3"/>
        <v>428.56000000000006</v>
      </c>
    </row>
    <row r="32" spans="1:9" ht="36" customHeight="1" x14ac:dyDescent="0.25">
      <c r="A32" s="61" t="s">
        <v>148</v>
      </c>
      <c r="B32" s="62" t="s">
        <v>128</v>
      </c>
      <c r="C32" s="62" t="s">
        <v>99</v>
      </c>
      <c r="D32" s="125" t="s">
        <v>129</v>
      </c>
      <c r="E32" s="131" t="s">
        <v>101</v>
      </c>
      <c r="F32" s="127">
        <v>28.8</v>
      </c>
      <c r="G32" s="128">
        <v>77.290000000000006</v>
      </c>
      <c r="H32" s="129">
        <f t="shared" si="2"/>
        <v>94.41</v>
      </c>
      <c r="I32" s="130">
        <f t="shared" si="3"/>
        <v>2719.0079999999998</v>
      </c>
    </row>
    <row r="33" spans="1:9" ht="39" customHeight="1" x14ac:dyDescent="0.25">
      <c r="A33" s="61" t="s">
        <v>159</v>
      </c>
      <c r="B33" s="62" t="s">
        <v>134</v>
      </c>
      <c r="C33" s="62" t="s">
        <v>99</v>
      </c>
      <c r="D33" s="125" t="s">
        <v>135</v>
      </c>
      <c r="E33" s="131" t="s">
        <v>76</v>
      </c>
      <c r="F33" s="127">
        <v>35.200000000000003</v>
      </c>
      <c r="G33" s="128">
        <v>10.27</v>
      </c>
      <c r="H33" s="129">
        <f t="shared" si="2"/>
        <v>12.54</v>
      </c>
      <c r="I33" s="130">
        <f t="shared" si="3"/>
        <v>441.40800000000002</v>
      </c>
    </row>
    <row r="34" spans="1:9" ht="36" customHeight="1" x14ac:dyDescent="0.25">
      <c r="A34" s="61" t="s">
        <v>160</v>
      </c>
      <c r="B34" s="62" t="s">
        <v>136</v>
      </c>
      <c r="C34" s="62" t="s">
        <v>99</v>
      </c>
      <c r="D34" s="125" t="s">
        <v>137</v>
      </c>
      <c r="E34" s="131" t="s">
        <v>76</v>
      </c>
      <c r="F34" s="127">
        <v>35.200000000000003</v>
      </c>
      <c r="G34" s="128">
        <v>45.22</v>
      </c>
      <c r="H34" s="129">
        <f t="shared" si="2"/>
        <v>55.24</v>
      </c>
      <c r="I34" s="130">
        <f t="shared" si="3"/>
        <v>1944.4480000000003</v>
      </c>
    </row>
    <row r="35" spans="1:9" ht="16.5" customHeight="1" x14ac:dyDescent="0.25">
      <c r="A35" s="77">
        <v>4</v>
      </c>
      <c r="B35" s="78"/>
      <c r="C35" s="78"/>
      <c r="D35" s="79" t="s">
        <v>85</v>
      </c>
      <c r="E35" s="80"/>
      <c r="F35" s="81"/>
      <c r="G35" s="82"/>
      <c r="H35" s="83"/>
      <c r="I35" s="105">
        <f>SUM(I36:I39)</f>
        <v>4153.4207999999999</v>
      </c>
    </row>
    <row r="36" spans="1:9" ht="24.75" customHeight="1" x14ac:dyDescent="0.25">
      <c r="A36" s="61" t="s">
        <v>149</v>
      </c>
      <c r="B36" s="62" t="s">
        <v>106</v>
      </c>
      <c r="C36" s="62" t="s">
        <v>99</v>
      </c>
      <c r="D36" s="125" t="s">
        <v>107</v>
      </c>
      <c r="E36" s="126" t="s">
        <v>76</v>
      </c>
      <c r="F36" s="127">
        <v>10</v>
      </c>
      <c r="G36" s="128">
        <v>33.340000000000003</v>
      </c>
      <c r="H36" s="129">
        <f t="shared" si="2"/>
        <v>40.72</v>
      </c>
      <c r="I36" s="130">
        <f t="shared" si="3"/>
        <v>407.2</v>
      </c>
    </row>
    <row r="37" spans="1:9" ht="24.75" customHeight="1" x14ac:dyDescent="0.25">
      <c r="A37" s="61" t="s">
        <v>150</v>
      </c>
      <c r="B37" s="62" t="s">
        <v>173</v>
      </c>
      <c r="C37" s="62" t="s">
        <v>99</v>
      </c>
      <c r="D37" s="125" t="s">
        <v>174</v>
      </c>
      <c r="E37" s="126" t="s">
        <v>76</v>
      </c>
      <c r="F37" s="127">
        <v>10</v>
      </c>
      <c r="G37" s="128">
        <v>24.65</v>
      </c>
      <c r="H37" s="129">
        <f t="shared" si="2"/>
        <v>30.11</v>
      </c>
      <c r="I37" s="130">
        <f t="shared" si="3"/>
        <v>301.10000000000002</v>
      </c>
    </row>
    <row r="38" spans="1:9" ht="24.75" customHeight="1" x14ac:dyDescent="0.25">
      <c r="A38" s="61" t="s">
        <v>151</v>
      </c>
      <c r="B38" s="62" t="s">
        <v>179</v>
      </c>
      <c r="C38" s="62" t="s">
        <v>42</v>
      </c>
      <c r="D38" s="125" t="s">
        <v>180</v>
      </c>
      <c r="E38" s="126" t="s">
        <v>76</v>
      </c>
      <c r="F38" s="127">
        <v>35.200000000000003</v>
      </c>
      <c r="G38" s="128">
        <v>5.95</v>
      </c>
      <c r="H38" s="129">
        <f t="shared" si="2"/>
        <v>7.27</v>
      </c>
      <c r="I38" s="130">
        <f t="shared" si="3"/>
        <v>255.904</v>
      </c>
    </row>
    <row r="39" spans="1:9" ht="24.75" customHeight="1" x14ac:dyDescent="0.25">
      <c r="A39" s="61" t="s">
        <v>152</v>
      </c>
      <c r="B39" s="62" t="s">
        <v>175</v>
      </c>
      <c r="C39" s="62" t="s">
        <v>99</v>
      </c>
      <c r="D39" s="125" t="s">
        <v>176</v>
      </c>
      <c r="E39" s="131" t="s">
        <v>76</v>
      </c>
      <c r="F39" s="127">
        <v>157.57</v>
      </c>
      <c r="G39" s="128">
        <v>16.57</v>
      </c>
      <c r="H39" s="129">
        <f t="shared" si="2"/>
        <v>20.239999999999998</v>
      </c>
      <c r="I39" s="130">
        <f t="shared" si="3"/>
        <v>3189.2167999999997</v>
      </c>
    </row>
    <row r="40" spans="1:9" ht="23.25" customHeight="1" x14ac:dyDescent="0.25">
      <c r="A40" s="135" t="s">
        <v>14</v>
      </c>
      <c r="B40" s="135"/>
      <c r="C40" s="135"/>
      <c r="D40" s="135"/>
      <c r="E40" s="135"/>
      <c r="F40" s="135"/>
      <c r="G40" s="135"/>
      <c r="H40" s="135"/>
      <c r="I40" s="104">
        <f>I14+I16+I20+I35</f>
        <v>93047.358100000012</v>
      </c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37"/>
    </row>
    <row r="42" spans="1:9" x14ac:dyDescent="0.25">
      <c r="A42" s="9"/>
      <c r="C42" s="2"/>
      <c r="D42" s="9"/>
      <c r="E42" s="9"/>
      <c r="F42" s="9"/>
      <c r="G42" s="2"/>
      <c r="H42" s="2"/>
      <c r="I42" s="38"/>
    </row>
    <row r="43" spans="1:9" x14ac:dyDescent="0.25">
      <c r="A43" s="9"/>
      <c r="B43" s="136"/>
      <c r="C43" s="136"/>
      <c r="D43" s="136"/>
      <c r="E43" s="9"/>
      <c r="F43" s="136" t="s">
        <v>18</v>
      </c>
      <c r="G43" s="136"/>
      <c r="H43" s="2"/>
      <c r="I43" s="38"/>
    </row>
    <row r="44" spans="1:9" x14ac:dyDescent="0.25">
      <c r="A44" s="10"/>
      <c r="B44" s="132" t="s">
        <v>19</v>
      </c>
      <c r="C44" s="132"/>
      <c r="D44" s="132"/>
      <c r="E44" s="10"/>
      <c r="F44" s="132" t="s">
        <v>10</v>
      </c>
      <c r="G44" s="132"/>
      <c r="H44" s="11"/>
      <c r="I44" s="39"/>
    </row>
    <row r="45" spans="1:9" x14ac:dyDescent="0.25">
      <c r="B45" s="138" t="s">
        <v>20</v>
      </c>
      <c r="C45" s="138"/>
      <c r="D45" s="138"/>
      <c r="F45" s="139"/>
      <c r="G45" s="139"/>
    </row>
    <row r="54" ht="18" customHeight="1" x14ac:dyDescent="0.25"/>
    <row r="59" ht="14.25" customHeight="1" x14ac:dyDescent="0.25"/>
    <row r="60" ht="11.25" customHeight="1" x14ac:dyDescent="0.25"/>
    <row r="61" ht="11.25" customHeight="1" x14ac:dyDescent="0.25"/>
    <row r="69" ht="11.25" customHeight="1" x14ac:dyDescent="0.25"/>
    <row r="70" ht="12" customHeight="1" x14ac:dyDescent="0.25"/>
    <row r="71" ht="14.1" customHeight="1" x14ac:dyDescent="0.25"/>
    <row r="72" ht="4.5" customHeight="1" x14ac:dyDescent="0.25"/>
  </sheetData>
  <mergeCells count="23">
    <mergeCell ref="B45:D45"/>
    <mergeCell ref="F45:G45"/>
    <mergeCell ref="A1:I1"/>
    <mergeCell ref="A6:F6"/>
    <mergeCell ref="G6:I6"/>
    <mergeCell ref="A2:I2"/>
    <mergeCell ref="A3:I3"/>
    <mergeCell ref="A4:I4"/>
    <mergeCell ref="A7:F7"/>
    <mergeCell ref="G7:I7"/>
    <mergeCell ref="A8:E8"/>
    <mergeCell ref="F8:I8"/>
    <mergeCell ref="A9:E9"/>
    <mergeCell ref="F9:F10"/>
    <mergeCell ref="G9:G10"/>
    <mergeCell ref="B44:D44"/>
    <mergeCell ref="F44:G44"/>
    <mergeCell ref="A10:E10"/>
    <mergeCell ref="B12:C12"/>
    <mergeCell ref="A40:H40"/>
    <mergeCell ref="B43:D43"/>
    <mergeCell ref="F43:G43"/>
    <mergeCell ref="A11:I11"/>
  </mergeCells>
  <phoneticPr fontId="16" type="noConversion"/>
  <pageMargins left="0.25" right="0.25" top="0.75" bottom="0.75" header="0.3" footer="0.3"/>
  <pageSetup paperSize="9" scale="54" fitToHeight="0" orientation="portrait" verticalDpi="300" r:id="rId1"/>
  <headerFooter alignWithMargins="0"/>
  <ignoredErrors>
    <ignoredError sqref="B31 B18 B38" numberStoredAsText="1"/>
    <ignoredError sqref="I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B5AF-DD12-4D80-9999-80C5CD99BFEC}">
  <dimension ref="A1:O24"/>
  <sheetViews>
    <sheetView topLeftCell="A7" workbookViewId="0">
      <selection activeCell="R11" sqref="R11"/>
    </sheetView>
  </sheetViews>
  <sheetFormatPr defaultRowHeight="13.2" x14ac:dyDescent="0.25"/>
  <cols>
    <col min="1" max="1" width="7.88671875" customWidth="1"/>
    <col min="2" max="2" width="10.6640625" customWidth="1"/>
    <col min="3" max="3" width="14.5546875" customWidth="1"/>
    <col min="4" max="4" width="12.44140625" customWidth="1"/>
    <col min="5" max="5" width="20.6640625" customWidth="1"/>
    <col min="6" max="6" width="12.6640625" customWidth="1"/>
    <col min="7" max="7" width="12.33203125" customWidth="1"/>
    <col min="8" max="8" width="2.5546875" customWidth="1"/>
    <col min="9" max="9" width="1.44140625" hidden="1" customWidth="1"/>
    <col min="10" max="10" width="0.5546875" hidden="1" customWidth="1"/>
    <col min="12" max="12" width="4.5546875" customWidth="1"/>
    <col min="13" max="13" width="4.6640625" customWidth="1"/>
    <col min="15" max="15" width="20.44140625" customWidth="1"/>
  </cols>
  <sheetData>
    <row r="1" spans="1:15" ht="17.399999999999999" x14ac:dyDescent="0.3">
      <c r="A1" s="180" t="s">
        <v>71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x14ac:dyDescent="0.25">
      <c r="A2" s="68" t="s">
        <v>0</v>
      </c>
      <c r="B2" s="68" t="s">
        <v>4</v>
      </c>
      <c r="C2" s="68" t="s">
        <v>72</v>
      </c>
      <c r="D2" s="182" t="s">
        <v>1</v>
      </c>
      <c r="E2" s="183"/>
      <c r="F2" s="183"/>
      <c r="G2" s="183"/>
      <c r="H2" s="183"/>
      <c r="I2" s="183"/>
      <c r="J2" s="184"/>
      <c r="K2" s="181" t="s">
        <v>73</v>
      </c>
      <c r="L2" s="181"/>
      <c r="M2" s="181"/>
      <c r="N2" s="181"/>
      <c r="O2" s="181"/>
    </row>
    <row r="3" spans="1:15" ht="42.75" customHeight="1" x14ac:dyDescent="0.25">
      <c r="A3" s="95" t="s">
        <v>84</v>
      </c>
      <c r="B3" s="62" t="s">
        <v>131</v>
      </c>
      <c r="C3" s="62" t="s">
        <v>99</v>
      </c>
      <c r="D3" s="188" t="s">
        <v>162</v>
      </c>
      <c r="E3" s="189"/>
      <c r="F3" s="189"/>
      <c r="G3" s="189"/>
      <c r="H3" s="189"/>
      <c r="I3" s="96"/>
      <c r="J3" s="97"/>
      <c r="K3" s="190" t="s">
        <v>163</v>
      </c>
      <c r="L3" s="191"/>
      <c r="M3" s="191"/>
      <c r="N3" s="191"/>
      <c r="O3" s="192"/>
    </row>
    <row r="4" spans="1:15" ht="45" customHeight="1" x14ac:dyDescent="0.25">
      <c r="A4" s="61" t="s">
        <v>86</v>
      </c>
      <c r="B4" s="62" t="s">
        <v>156</v>
      </c>
      <c r="C4" s="62" t="s">
        <v>99</v>
      </c>
      <c r="D4" s="188" t="s">
        <v>157</v>
      </c>
      <c r="E4" s="193"/>
      <c r="F4" s="193"/>
      <c r="G4" s="193"/>
      <c r="H4" s="193"/>
      <c r="I4" s="96"/>
      <c r="J4" s="97"/>
      <c r="K4" s="161" t="s">
        <v>164</v>
      </c>
      <c r="L4" s="161"/>
      <c r="M4" s="161"/>
      <c r="N4" s="161"/>
      <c r="O4" s="161"/>
    </row>
    <row r="5" spans="1:15" ht="48" customHeight="1" x14ac:dyDescent="0.25">
      <c r="A5" s="61" t="s">
        <v>87</v>
      </c>
      <c r="B5" s="62" t="s">
        <v>90</v>
      </c>
      <c r="C5" s="62" t="s">
        <v>42</v>
      </c>
      <c r="D5" s="187" t="s">
        <v>91</v>
      </c>
      <c r="E5" s="187"/>
      <c r="F5" s="187"/>
      <c r="G5" s="187"/>
      <c r="H5" s="187"/>
      <c r="I5" s="187"/>
      <c r="J5" s="187"/>
      <c r="K5" s="161" t="s">
        <v>164</v>
      </c>
      <c r="L5" s="161"/>
      <c r="M5" s="161"/>
      <c r="N5" s="161"/>
      <c r="O5" s="161"/>
    </row>
    <row r="6" spans="1:15" ht="27.75" customHeight="1" x14ac:dyDescent="0.25">
      <c r="A6" s="61" t="s">
        <v>108</v>
      </c>
      <c r="B6" s="62" t="s">
        <v>209</v>
      </c>
      <c r="C6" s="62" t="s">
        <v>210</v>
      </c>
      <c r="D6" s="187" t="s">
        <v>212</v>
      </c>
      <c r="E6" s="187"/>
      <c r="F6" s="187"/>
      <c r="G6" s="187"/>
      <c r="H6" s="187"/>
      <c r="I6" s="187"/>
      <c r="J6" s="187"/>
      <c r="K6" s="185" t="s">
        <v>211</v>
      </c>
      <c r="L6" s="186"/>
      <c r="M6" s="186"/>
      <c r="N6" s="186"/>
      <c r="O6" s="186"/>
    </row>
    <row r="7" spans="1:15" ht="28.5" customHeight="1" x14ac:dyDescent="0.25">
      <c r="A7" s="61" t="s">
        <v>88</v>
      </c>
      <c r="B7" s="62" t="s">
        <v>98</v>
      </c>
      <c r="C7" s="62" t="s">
        <v>99</v>
      </c>
      <c r="D7" s="163" t="s">
        <v>100</v>
      </c>
      <c r="E7" s="164"/>
      <c r="F7" s="164"/>
      <c r="G7" s="164"/>
      <c r="H7" s="164"/>
      <c r="I7" s="164"/>
      <c r="J7" s="165"/>
      <c r="K7" s="162" t="s">
        <v>185</v>
      </c>
      <c r="L7" s="162"/>
      <c r="M7" s="162"/>
      <c r="N7" s="162"/>
      <c r="O7" s="162"/>
    </row>
    <row r="8" spans="1:15" x14ac:dyDescent="0.25">
      <c r="A8" s="61" t="s">
        <v>138</v>
      </c>
      <c r="B8" s="62" t="s">
        <v>102</v>
      </c>
      <c r="C8" s="62" t="s">
        <v>99</v>
      </c>
      <c r="D8" s="163" t="s">
        <v>104</v>
      </c>
      <c r="E8" s="164"/>
      <c r="F8" s="164"/>
      <c r="G8" s="164"/>
      <c r="H8" s="164"/>
      <c r="I8" s="164"/>
      <c r="J8" s="165"/>
      <c r="K8" s="149" t="s">
        <v>105</v>
      </c>
      <c r="L8" s="149"/>
      <c r="M8" s="149"/>
      <c r="N8" s="149"/>
      <c r="O8" s="149"/>
    </row>
    <row r="9" spans="1:15" ht="24" customHeight="1" x14ac:dyDescent="0.25">
      <c r="A9" s="61" t="s">
        <v>139</v>
      </c>
      <c r="B9" s="98" t="s">
        <v>110</v>
      </c>
      <c r="C9" s="98" t="s">
        <v>99</v>
      </c>
      <c r="D9" s="163" t="s">
        <v>117</v>
      </c>
      <c r="E9" s="164"/>
      <c r="F9" s="164"/>
      <c r="G9" s="164"/>
      <c r="H9" s="164"/>
      <c r="I9" s="164"/>
      <c r="J9" s="165"/>
      <c r="K9" s="153" t="s">
        <v>186</v>
      </c>
      <c r="L9" s="154"/>
      <c r="M9" s="154"/>
      <c r="N9" s="154"/>
      <c r="O9" s="155"/>
    </row>
    <row r="10" spans="1:15" ht="18.75" customHeight="1" x14ac:dyDescent="0.25">
      <c r="A10" s="61" t="s">
        <v>140</v>
      </c>
      <c r="B10" s="98" t="s">
        <v>113</v>
      </c>
      <c r="C10" s="98" t="s">
        <v>99</v>
      </c>
      <c r="D10" s="156" t="s">
        <v>118</v>
      </c>
      <c r="E10" s="157"/>
      <c r="F10" s="157"/>
      <c r="G10" s="157"/>
      <c r="H10" s="157"/>
      <c r="I10" s="157"/>
      <c r="J10" s="158"/>
      <c r="K10" s="153" t="s">
        <v>187</v>
      </c>
      <c r="L10" s="154"/>
      <c r="M10" s="154"/>
      <c r="N10" s="154"/>
      <c r="O10" s="155"/>
    </row>
    <row r="11" spans="1:15" ht="30.75" customHeight="1" x14ac:dyDescent="0.25">
      <c r="A11" s="61" t="s">
        <v>141</v>
      </c>
      <c r="B11" s="62" t="s">
        <v>116</v>
      </c>
      <c r="C11" s="62" t="s">
        <v>99</v>
      </c>
      <c r="D11" s="159" t="s">
        <v>119</v>
      </c>
      <c r="E11" s="159"/>
      <c r="F11" s="159"/>
      <c r="G11" s="159"/>
      <c r="H11" s="159"/>
      <c r="I11" s="159"/>
      <c r="J11" s="159"/>
      <c r="K11" s="161" t="s">
        <v>188</v>
      </c>
      <c r="L11" s="162"/>
      <c r="M11" s="162"/>
      <c r="N11" s="162"/>
      <c r="O11" s="162"/>
    </row>
    <row r="12" spans="1:15" ht="30" customHeight="1" x14ac:dyDescent="0.25">
      <c r="A12" s="61" t="s">
        <v>142</v>
      </c>
      <c r="B12" s="62" t="s">
        <v>120</v>
      </c>
      <c r="C12" s="62" t="s">
        <v>99</v>
      </c>
      <c r="D12" s="160" t="s">
        <v>123</v>
      </c>
      <c r="E12" s="160"/>
      <c r="F12" s="160"/>
      <c r="G12" s="160"/>
      <c r="H12" s="160"/>
      <c r="I12" s="160"/>
      <c r="J12" s="160"/>
      <c r="K12" s="150" t="s">
        <v>189</v>
      </c>
      <c r="L12" s="151"/>
      <c r="M12" s="151"/>
      <c r="N12" s="151"/>
      <c r="O12" s="152"/>
    </row>
    <row r="13" spans="1:15" ht="28.5" customHeight="1" x14ac:dyDescent="0.25">
      <c r="A13" s="61" t="s">
        <v>143</v>
      </c>
      <c r="B13" s="62" t="s">
        <v>122</v>
      </c>
      <c r="C13" s="62" t="s">
        <v>99</v>
      </c>
      <c r="D13" s="160" t="s">
        <v>125</v>
      </c>
      <c r="E13" s="160"/>
      <c r="F13" s="160"/>
      <c r="G13" s="160"/>
      <c r="H13" s="160"/>
      <c r="I13" s="160"/>
      <c r="J13" s="160"/>
      <c r="K13" s="161" t="s">
        <v>190</v>
      </c>
      <c r="L13" s="162"/>
      <c r="M13" s="162"/>
      <c r="N13" s="162"/>
      <c r="O13" s="162"/>
    </row>
    <row r="14" spans="1:15" ht="25.5" customHeight="1" x14ac:dyDescent="0.25">
      <c r="A14" s="61" t="s">
        <v>144</v>
      </c>
      <c r="B14" s="62" t="s">
        <v>106</v>
      </c>
      <c r="C14" s="62" t="s">
        <v>99</v>
      </c>
      <c r="D14" s="177" t="s">
        <v>107</v>
      </c>
      <c r="E14" s="194"/>
      <c r="F14" s="194"/>
      <c r="G14" s="194"/>
      <c r="H14" s="195"/>
      <c r="I14" s="99"/>
      <c r="J14" s="99"/>
      <c r="K14" s="166" t="s">
        <v>191</v>
      </c>
      <c r="L14" s="169"/>
      <c r="M14" s="169"/>
      <c r="N14" s="169"/>
      <c r="O14" s="170"/>
    </row>
    <row r="15" spans="1:15" ht="19.5" customHeight="1" x14ac:dyDescent="0.25">
      <c r="A15" s="61" t="s">
        <v>145</v>
      </c>
      <c r="B15" s="62" t="s">
        <v>109</v>
      </c>
      <c r="C15" s="62" t="s">
        <v>99</v>
      </c>
      <c r="D15" s="177" t="s">
        <v>127</v>
      </c>
      <c r="E15" s="194"/>
      <c r="F15" s="194"/>
      <c r="G15" s="194"/>
      <c r="H15" s="195"/>
      <c r="I15" s="89"/>
      <c r="J15" s="89"/>
      <c r="K15" s="166" t="s">
        <v>191</v>
      </c>
      <c r="L15" s="169"/>
      <c r="M15" s="169"/>
      <c r="N15" s="169"/>
      <c r="O15" s="170"/>
    </row>
    <row r="16" spans="1:15" ht="34.5" customHeight="1" x14ac:dyDescent="0.25">
      <c r="A16" s="61" t="s">
        <v>146</v>
      </c>
      <c r="B16" s="62" t="s">
        <v>153</v>
      </c>
      <c r="C16" s="62" t="s">
        <v>99</v>
      </c>
      <c r="D16" s="177" t="s">
        <v>165</v>
      </c>
      <c r="E16" s="178"/>
      <c r="F16" s="178"/>
      <c r="G16" s="178"/>
      <c r="H16" s="179"/>
      <c r="I16" s="89"/>
      <c r="J16" s="89"/>
      <c r="K16" s="166" t="s">
        <v>166</v>
      </c>
      <c r="L16" s="167"/>
      <c r="M16" s="167"/>
      <c r="N16" s="167"/>
      <c r="O16" s="168"/>
    </row>
    <row r="17" spans="1:15" ht="19.5" customHeight="1" x14ac:dyDescent="0.25">
      <c r="A17" s="61" t="s">
        <v>147</v>
      </c>
      <c r="B17" s="62" t="s">
        <v>158</v>
      </c>
      <c r="C17" s="62" t="s">
        <v>42</v>
      </c>
      <c r="D17" s="174" t="s">
        <v>167</v>
      </c>
      <c r="E17" s="175"/>
      <c r="F17" s="175"/>
      <c r="G17" s="175"/>
      <c r="H17" s="176"/>
      <c r="I17" s="89"/>
      <c r="J17" s="89"/>
      <c r="K17" s="166" t="s">
        <v>168</v>
      </c>
      <c r="L17" s="167"/>
      <c r="M17" s="167"/>
      <c r="N17" s="167"/>
      <c r="O17" s="168"/>
    </row>
    <row r="18" spans="1:15" ht="28.5" customHeight="1" x14ac:dyDescent="0.25">
      <c r="A18" s="61" t="s">
        <v>148</v>
      </c>
      <c r="B18" s="62" t="s">
        <v>128</v>
      </c>
      <c r="C18" s="62" t="s">
        <v>99</v>
      </c>
      <c r="D18" s="177" t="s">
        <v>129</v>
      </c>
      <c r="E18" s="178"/>
      <c r="F18" s="178"/>
      <c r="G18" s="178"/>
      <c r="H18" s="179"/>
      <c r="I18" s="89"/>
      <c r="J18" s="89"/>
      <c r="K18" s="166" t="s">
        <v>169</v>
      </c>
      <c r="L18" s="167"/>
      <c r="M18" s="167"/>
      <c r="N18" s="167"/>
      <c r="O18" s="168"/>
    </row>
    <row r="19" spans="1:15" ht="30.75" customHeight="1" x14ac:dyDescent="0.25">
      <c r="A19" s="61" t="s">
        <v>159</v>
      </c>
      <c r="B19" s="62" t="s">
        <v>134</v>
      </c>
      <c r="C19" s="62" t="s">
        <v>99</v>
      </c>
      <c r="D19" s="177" t="s">
        <v>170</v>
      </c>
      <c r="E19" s="178"/>
      <c r="F19" s="178"/>
      <c r="G19" s="178"/>
      <c r="H19" s="179"/>
      <c r="I19" s="89"/>
      <c r="J19" s="89"/>
      <c r="K19" s="166" t="s">
        <v>172</v>
      </c>
      <c r="L19" s="167"/>
      <c r="M19" s="167"/>
      <c r="N19" s="167"/>
      <c r="O19" s="168"/>
    </row>
    <row r="20" spans="1:15" ht="31.5" customHeight="1" x14ac:dyDescent="0.25">
      <c r="A20" s="61" t="s">
        <v>160</v>
      </c>
      <c r="B20" s="62" t="s">
        <v>136</v>
      </c>
      <c r="C20" s="62" t="s">
        <v>99</v>
      </c>
      <c r="D20" s="174" t="s">
        <v>171</v>
      </c>
      <c r="E20" s="175"/>
      <c r="F20" s="175"/>
      <c r="G20" s="175"/>
      <c r="H20" s="176"/>
      <c r="I20" s="89"/>
      <c r="J20" s="89"/>
      <c r="K20" s="166" t="s">
        <v>172</v>
      </c>
      <c r="L20" s="167"/>
      <c r="M20" s="167"/>
      <c r="N20" s="167"/>
      <c r="O20" s="168"/>
    </row>
    <row r="21" spans="1:15" ht="27" customHeight="1" x14ac:dyDescent="0.25">
      <c r="A21" s="61" t="s">
        <v>149</v>
      </c>
      <c r="B21" s="62" t="s">
        <v>106</v>
      </c>
      <c r="C21" s="62" t="s">
        <v>99</v>
      </c>
      <c r="D21" s="177" t="s">
        <v>177</v>
      </c>
      <c r="E21" s="178"/>
      <c r="F21" s="178"/>
      <c r="G21" s="178"/>
      <c r="H21" s="179"/>
      <c r="I21" s="89"/>
      <c r="J21" s="89"/>
      <c r="K21" s="171" t="s">
        <v>184</v>
      </c>
      <c r="L21" s="172"/>
      <c r="M21" s="172"/>
      <c r="N21" s="172"/>
      <c r="O21" s="173"/>
    </row>
    <row r="22" spans="1:15" ht="24" customHeight="1" x14ac:dyDescent="0.25">
      <c r="A22" s="61" t="s">
        <v>150</v>
      </c>
      <c r="B22" s="62" t="s">
        <v>173</v>
      </c>
      <c r="C22" s="62" t="s">
        <v>99</v>
      </c>
      <c r="D22" s="174" t="s">
        <v>174</v>
      </c>
      <c r="E22" s="175"/>
      <c r="F22" s="175"/>
      <c r="G22" s="175"/>
      <c r="H22" s="176"/>
      <c r="I22" s="89"/>
      <c r="J22" s="89"/>
      <c r="K22" s="171" t="s">
        <v>184</v>
      </c>
      <c r="L22" s="172"/>
      <c r="M22" s="172"/>
      <c r="N22" s="172"/>
      <c r="O22" s="173"/>
    </row>
    <row r="23" spans="1:15" ht="24" customHeight="1" x14ac:dyDescent="0.25">
      <c r="A23" s="61" t="s">
        <v>151</v>
      </c>
      <c r="B23" s="62" t="s">
        <v>179</v>
      </c>
      <c r="C23" s="62" t="s">
        <v>42</v>
      </c>
      <c r="D23" s="198" t="s">
        <v>181</v>
      </c>
      <c r="E23" s="199"/>
      <c r="F23" s="199"/>
      <c r="G23" s="199"/>
      <c r="H23" s="200"/>
      <c r="I23" s="89"/>
      <c r="J23" s="89"/>
      <c r="K23" s="166" t="s">
        <v>182</v>
      </c>
      <c r="L23" s="167"/>
      <c r="M23" s="167"/>
      <c r="N23" s="167"/>
      <c r="O23" s="168"/>
    </row>
    <row r="24" spans="1:15" ht="28.5" customHeight="1" x14ac:dyDescent="0.25">
      <c r="A24" s="61" t="s">
        <v>152</v>
      </c>
      <c r="B24" s="62" t="s">
        <v>175</v>
      </c>
      <c r="C24" s="62" t="s">
        <v>99</v>
      </c>
      <c r="D24" s="174" t="s">
        <v>178</v>
      </c>
      <c r="E24" s="196"/>
      <c r="F24" s="196"/>
      <c r="G24" s="196"/>
      <c r="H24" s="197"/>
      <c r="I24" s="89"/>
      <c r="J24" s="89"/>
      <c r="K24" s="177" t="s">
        <v>183</v>
      </c>
      <c r="L24" s="194"/>
      <c r="M24" s="194"/>
      <c r="N24" s="194"/>
      <c r="O24" s="195"/>
    </row>
  </sheetData>
  <mergeCells count="47">
    <mergeCell ref="D7:J7"/>
    <mergeCell ref="D8:J8"/>
    <mergeCell ref="K7:O7"/>
    <mergeCell ref="K24:O24"/>
    <mergeCell ref="D14:H14"/>
    <mergeCell ref="D15:H15"/>
    <mergeCell ref="D24:H24"/>
    <mergeCell ref="D23:H23"/>
    <mergeCell ref="K22:O22"/>
    <mergeCell ref="D17:H17"/>
    <mergeCell ref="D18:H18"/>
    <mergeCell ref="D19:H19"/>
    <mergeCell ref="K17:O17"/>
    <mergeCell ref="K18:O18"/>
    <mergeCell ref="K19:O19"/>
    <mergeCell ref="K20:O20"/>
    <mergeCell ref="A1:O1"/>
    <mergeCell ref="K2:O2"/>
    <mergeCell ref="D2:J2"/>
    <mergeCell ref="K6:O6"/>
    <mergeCell ref="K5:O5"/>
    <mergeCell ref="D5:J5"/>
    <mergeCell ref="D6:J6"/>
    <mergeCell ref="D3:H3"/>
    <mergeCell ref="K3:O3"/>
    <mergeCell ref="D4:H4"/>
    <mergeCell ref="K4:O4"/>
    <mergeCell ref="D22:H22"/>
    <mergeCell ref="D20:H20"/>
    <mergeCell ref="D21:H21"/>
    <mergeCell ref="D16:H16"/>
    <mergeCell ref="D13:J13"/>
    <mergeCell ref="K13:O13"/>
    <mergeCell ref="K16:O16"/>
    <mergeCell ref="K14:O14"/>
    <mergeCell ref="K15:O15"/>
    <mergeCell ref="K23:O23"/>
    <mergeCell ref="K21:O21"/>
    <mergeCell ref="K8:O8"/>
    <mergeCell ref="K12:O12"/>
    <mergeCell ref="K9:O9"/>
    <mergeCell ref="D10:J10"/>
    <mergeCell ref="K10:O10"/>
    <mergeCell ref="D11:J11"/>
    <mergeCell ref="D12:J12"/>
    <mergeCell ref="K11:O11"/>
    <mergeCell ref="D9:J9"/>
  </mergeCells>
  <phoneticPr fontId="39" type="noConversion"/>
  <pageMargins left="0.11811023622047245" right="0.11811023622047245" top="0.19685039370078741" bottom="0.19685039370078741" header="0.31496062992125984" footer="0.31496062992125984"/>
  <pageSetup paperSize="9" orientation="landscape" horizontalDpi="0" verticalDpi="0" r:id="rId1"/>
  <ignoredErrors>
    <ignoredError sqref="B4:B5 B17 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F1CF-3F1A-4B1E-9F53-FCFF96A9DFED}">
  <dimension ref="A1:I9"/>
  <sheetViews>
    <sheetView workbookViewId="0">
      <selection activeCell="G19" sqref="G19"/>
    </sheetView>
  </sheetViews>
  <sheetFormatPr defaultColWidth="9.109375" defaultRowHeight="13.2" x14ac:dyDescent="0.25"/>
  <cols>
    <col min="1" max="1" width="6.44140625" customWidth="1"/>
    <col min="2" max="2" width="3" customWidth="1"/>
    <col min="3" max="3" width="14.33203125" customWidth="1"/>
    <col min="5" max="5" width="10.6640625" customWidth="1"/>
    <col min="6" max="6" width="22.6640625" customWidth="1"/>
    <col min="7" max="7" width="26.88671875" customWidth="1"/>
    <col min="8" max="8" width="22.109375" customWidth="1"/>
    <col min="9" max="9" width="13.109375" customWidth="1"/>
  </cols>
  <sheetData>
    <row r="1" spans="1:9" ht="71.25" customHeight="1" thickBot="1" x14ac:dyDescent="0.3">
      <c r="A1" s="204"/>
      <c r="B1" s="205"/>
      <c r="C1" s="205"/>
      <c r="D1" s="205"/>
      <c r="E1" s="205"/>
      <c r="F1" s="205"/>
      <c r="G1" s="205"/>
      <c r="H1" s="205"/>
      <c r="I1" s="206"/>
    </row>
    <row r="2" spans="1:9" ht="18.75" customHeight="1" thickBot="1" x14ac:dyDescent="0.3">
      <c r="A2" s="207" t="s">
        <v>97</v>
      </c>
      <c r="B2" s="208"/>
      <c r="C2" s="208"/>
      <c r="D2" s="208"/>
      <c r="E2" s="208"/>
      <c r="F2" s="208"/>
      <c r="G2" s="208"/>
      <c r="H2" s="208"/>
      <c r="I2" s="209"/>
    </row>
    <row r="3" spans="1:9" ht="53.25" customHeight="1" x14ac:dyDescent="0.25">
      <c r="A3" s="210" t="s">
        <v>77</v>
      </c>
      <c r="B3" s="211"/>
      <c r="C3" s="211"/>
      <c r="D3" s="69" t="s">
        <v>78</v>
      </c>
      <c r="E3" s="70" t="s">
        <v>79</v>
      </c>
      <c r="F3" s="71" t="s">
        <v>203</v>
      </c>
      <c r="G3" s="71" t="s">
        <v>94</v>
      </c>
      <c r="H3" s="107" t="s">
        <v>95</v>
      </c>
      <c r="I3" s="72" t="s">
        <v>80</v>
      </c>
    </row>
    <row r="4" spans="1:9" ht="72" customHeight="1" x14ac:dyDescent="0.25">
      <c r="A4" s="212" t="s">
        <v>92</v>
      </c>
      <c r="B4" s="213"/>
      <c r="C4" s="213"/>
      <c r="D4" s="73" t="s">
        <v>81</v>
      </c>
      <c r="E4" s="74" t="s">
        <v>93</v>
      </c>
      <c r="F4" s="75">
        <v>465.9</v>
      </c>
      <c r="G4" s="75">
        <v>472.4</v>
      </c>
      <c r="H4" s="75">
        <v>732.11</v>
      </c>
      <c r="I4" s="76">
        <f>(F4+G4+H4)/3</f>
        <v>556.80333333333328</v>
      </c>
    </row>
    <row r="5" spans="1:9" ht="7.5" customHeight="1" x14ac:dyDescent="0.25">
      <c r="A5" s="214" t="s">
        <v>41</v>
      </c>
      <c r="B5" s="215"/>
      <c r="C5" s="215"/>
      <c r="D5" s="215"/>
      <c r="E5" s="215"/>
      <c r="F5" s="215"/>
      <c r="G5" s="215"/>
      <c r="H5" s="215"/>
      <c r="I5" s="216"/>
    </row>
    <row r="6" spans="1:9" x14ac:dyDescent="0.25">
      <c r="A6" s="217"/>
      <c r="B6" s="218"/>
      <c r="C6" s="218"/>
      <c r="D6" s="218"/>
      <c r="E6" s="218"/>
      <c r="F6" s="218"/>
      <c r="G6" s="218"/>
      <c r="H6" s="218"/>
      <c r="I6" s="219"/>
    </row>
    <row r="7" spans="1:9" ht="14.25" customHeight="1" x14ac:dyDescent="0.25">
      <c r="A7" s="217"/>
      <c r="B7" s="218"/>
      <c r="C7" s="218"/>
      <c r="D7" s="218"/>
      <c r="E7" s="218"/>
      <c r="F7" s="218"/>
      <c r="G7" s="218"/>
      <c r="H7" s="218"/>
      <c r="I7" s="219"/>
    </row>
    <row r="8" spans="1:9" x14ac:dyDescent="0.25">
      <c r="A8" s="220" t="s">
        <v>82</v>
      </c>
      <c r="B8" s="221"/>
      <c r="C8" s="221"/>
      <c r="D8" s="221"/>
      <c r="E8" s="221"/>
      <c r="F8" s="221"/>
      <c r="G8" s="221"/>
      <c r="H8" s="221"/>
      <c r="I8" s="222"/>
    </row>
    <row r="9" spans="1:9" ht="13.8" thickBot="1" x14ac:dyDescent="0.3">
      <c r="A9" s="201" t="s">
        <v>83</v>
      </c>
      <c r="B9" s="202"/>
      <c r="C9" s="202"/>
      <c r="D9" s="202"/>
      <c r="E9" s="202"/>
      <c r="F9" s="202"/>
      <c r="G9" s="202"/>
      <c r="H9" s="202"/>
      <c r="I9" s="203"/>
    </row>
  </sheetData>
  <mergeCells count="7">
    <mergeCell ref="A9:I9"/>
    <mergeCell ref="A1:I1"/>
    <mergeCell ref="A2:I2"/>
    <mergeCell ref="A3:C3"/>
    <mergeCell ref="A4:C4"/>
    <mergeCell ref="A5:I7"/>
    <mergeCell ref="A8:I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66E3-639C-4C3D-9823-69783B1255B0}">
  <dimension ref="A1:I28"/>
  <sheetViews>
    <sheetView topLeftCell="A4" zoomScaleNormal="100" workbookViewId="0">
      <selection activeCell="A2" sqref="A2:I2"/>
    </sheetView>
  </sheetViews>
  <sheetFormatPr defaultRowHeight="13.2" x14ac:dyDescent="0.25"/>
  <cols>
    <col min="1" max="1" width="6.44140625" customWidth="1"/>
    <col min="2" max="2" width="3" customWidth="1"/>
    <col min="3" max="3" width="14.33203125" customWidth="1"/>
    <col min="5" max="5" width="10.6640625" customWidth="1"/>
    <col min="6" max="6" width="22.6640625" customWidth="1"/>
    <col min="7" max="7" width="26.88671875" customWidth="1"/>
    <col min="8" max="8" width="22.109375" customWidth="1"/>
    <col min="9" max="9" width="13.109375" customWidth="1"/>
  </cols>
  <sheetData>
    <row r="1" spans="1:9" ht="71.25" customHeight="1" thickBot="1" x14ac:dyDescent="0.3">
      <c r="A1" s="204"/>
      <c r="B1" s="205"/>
      <c r="C1" s="205"/>
      <c r="D1" s="205"/>
      <c r="E1" s="205"/>
      <c r="F1" s="205"/>
      <c r="G1" s="205"/>
      <c r="H1" s="205"/>
      <c r="I1" s="206"/>
    </row>
    <row r="2" spans="1:9" ht="47.25" customHeight="1" thickBot="1" x14ac:dyDescent="0.3">
      <c r="A2" s="207" t="s">
        <v>205</v>
      </c>
      <c r="B2" s="208"/>
      <c r="C2" s="208"/>
      <c r="D2" s="208"/>
      <c r="E2" s="208"/>
      <c r="F2" s="208"/>
      <c r="G2" s="208"/>
      <c r="H2" s="208"/>
      <c r="I2" s="209"/>
    </row>
    <row r="3" spans="1:9" ht="18.75" customHeight="1" x14ac:dyDescent="0.25">
      <c r="A3" s="232"/>
      <c r="B3" s="233"/>
      <c r="C3" s="233"/>
      <c r="D3" s="233"/>
      <c r="E3" s="233"/>
      <c r="F3" s="233"/>
      <c r="G3" s="233"/>
      <c r="H3" s="233"/>
      <c r="I3" s="234"/>
    </row>
    <row r="4" spans="1:9" ht="18.75" customHeight="1" x14ac:dyDescent="0.25">
      <c r="A4" s="235"/>
      <c r="B4" s="236"/>
      <c r="C4" s="236"/>
      <c r="D4" s="236"/>
      <c r="E4" s="236"/>
      <c r="F4" s="236"/>
      <c r="G4" s="236"/>
      <c r="H4" s="236"/>
      <c r="I4" s="237"/>
    </row>
    <row r="5" spans="1:9" ht="18.75" customHeight="1" x14ac:dyDescent="0.25">
      <c r="A5" s="235"/>
      <c r="B5" s="236"/>
      <c r="C5" s="236"/>
      <c r="D5" s="236"/>
      <c r="E5" s="236"/>
      <c r="F5" s="236"/>
      <c r="G5" s="236"/>
      <c r="H5" s="236"/>
      <c r="I5" s="237"/>
    </row>
    <row r="6" spans="1:9" ht="18.75" customHeight="1" x14ac:dyDescent="0.25">
      <c r="A6" s="235"/>
      <c r="B6" s="236"/>
      <c r="C6" s="236"/>
      <c r="D6" s="236"/>
      <c r="E6" s="236"/>
      <c r="F6" s="236"/>
      <c r="G6" s="236"/>
      <c r="H6" s="236"/>
      <c r="I6" s="237"/>
    </row>
    <row r="7" spans="1:9" ht="18.75" customHeight="1" x14ac:dyDescent="0.25">
      <c r="A7" s="235"/>
      <c r="B7" s="236"/>
      <c r="C7" s="236"/>
      <c r="D7" s="236"/>
      <c r="E7" s="236"/>
      <c r="F7" s="236"/>
      <c r="G7" s="236"/>
      <c r="H7" s="236"/>
      <c r="I7" s="237"/>
    </row>
    <row r="8" spans="1:9" ht="18.75" customHeight="1" x14ac:dyDescent="0.25">
      <c r="A8" s="235"/>
      <c r="B8" s="236"/>
      <c r="C8" s="236"/>
      <c r="D8" s="236"/>
      <c r="E8" s="236"/>
      <c r="F8" s="236"/>
      <c r="G8" s="236"/>
      <c r="H8" s="236"/>
      <c r="I8" s="237"/>
    </row>
    <row r="9" spans="1:9" ht="18.75" customHeight="1" x14ac:dyDescent="0.25">
      <c r="A9" s="235"/>
      <c r="B9" s="236"/>
      <c r="C9" s="236"/>
      <c r="D9" s="236"/>
      <c r="E9" s="236"/>
      <c r="F9" s="236"/>
      <c r="G9" s="236"/>
      <c r="H9" s="236"/>
      <c r="I9" s="237"/>
    </row>
    <row r="10" spans="1:9" ht="18.75" customHeight="1" x14ac:dyDescent="0.25">
      <c r="A10" s="235"/>
      <c r="B10" s="236"/>
      <c r="C10" s="236"/>
      <c r="D10" s="236"/>
      <c r="E10" s="236"/>
      <c r="F10" s="236"/>
      <c r="G10" s="236"/>
      <c r="H10" s="236"/>
      <c r="I10" s="237"/>
    </row>
    <row r="11" spans="1:9" ht="18.75" customHeight="1" x14ac:dyDescent="0.25">
      <c r="A11" s="235"/>
      <c r="B11" s="236"/>
      <c r="C11" s="236"/>
      <c r="D11" s="236"/>
      <c r="E11" s="236"/>
      <c r="F11" s="236"/>
      <c r="G11" s="236"/>
      <c r="H11" s="236"/>
      <c r="I11" s="237"/>
    </row>
    <row r="12" spans="1:9" ht="18.75" customHeight="1" x14ac:dyDescent="0.25">
      <c r="A12" s="235"/>
      <c r="B12" s="236"/>
      <c r="C12" s="236"/>
      <c r="D12" s="236"/>
      <c r="E12" s="236"/>
      <c r="F12" s="236"/>
      <c r="G12" s="236"/>
      <c r="H12" s="236"/>
      <c r="I12" s="237"/>
    </row>
    <row r="13" spans="1:9" ht="18.75" customHeight="1" x14ac:dyDescent="0.25">
      <c r="A13" s="235"/>
      <c r="B13" s="236"/>
      <c r="C13" s="236"/>
      <c r="D13" s="236"/>
      <c r="E13" s="236"/>
      <c r="F13" s="236"/>
      <c r="G13" s="236"/>
      <c r="H13" s="236"/>
      <c r="I13" s="237"/>
    </row>
    <row r="14" spans="1:9" ht="18.75" customHeight="1" x14ac:dyDescent="0.25">
      <c r="A14" s="235"/>
      <c r="B14" s="236"/>
      <c r="C14" s="236"/>
      <c r="D14" s="236"/>
      <c r="E14" s="236"/>
      <c r="F14" s="236"/>
      <c r="G14" s="236"/>
      <c r="H14" s="236"/>
      <c r="I14" s="237"/>
    </row>
    <row r="15" spans="1:9" ht="18.75" customHeight="1" x14ac:dyDescent="0.25">
      <c r="A15" s="235"/>
      <c r="B15" s="236"/>
      <c r="C15" s="236"/>
      <c r="D15" s="236"/>
      <c r="E15" s="236"/>
      <c r="F15" s="236"/>
      <c r="G15" s="236"/>
      <c r="H15" s="236"/>
      <c r="I15" s="237"/>
    </row>
    <row r="16" spans="1:9" ht="18.75" customHeight="1" x14ac:dyDescent="0.25">
      <c r="A16" s="235"/>
      <c r="B16" s="236"/>
      <c r="C16" s="236"/>
      <c r="D16" s="236"/>
      <c r="E16" s="236"/>
      <c r="F16" s="236"/>
      <c r="G16" s="236"/>
      <c r="H16" s="236"/>
      <c r="I16" s="237"/>
    </row>
    <row r="17" spans="1:9" ht="18.75" customHeight="1" x14ac:dyDescent="0.25">
      <c r="A17" s="235"/>
      <c r="B17" s="236"/>
      <c r="C17" s="236"/>
      <c r="D17" s="236"/>
      <c r="E17" s="236"/>
      <c r="F17" s="236"/>
      <c r="G17" s="236"/>
      <c r="H17" s="236"/>
      <c r="I17" s="237"/>
    </row>
    <row r="18" spans="1:9" ht="18.75" customHeight="1" x14ac:dyDescent="0.25">
      <c r="A18" s="235"/>
      <c r="B18" s="236"/>
      <c r="C18" s="236"/>
      <c r="D18" s="236"/>
      <c r="E18" s="236"/>
      <c r="F18" s="236"/>
      <c r="G18" s="236"/>
      <c r="H18" s="236"/>
      <c r="I18" s="237"/>
    </row>
    <row r="19" spans="1:9" ht="18.75" customHeight="1" x14ac:dyDescent="0.25">
      <c r="A19" s="122"/>
      <c r="B19" s="123"/>
      <c r="C19" s="123"/>
      <c r="D19" s="123"/>
      <c r="E19" s="123"/>
      <c r="F19" s="123"/>
      <c r="G19" s="123"/>
      <c r="H19" s="123"/>
      <c r="I19" s="124"/>
    </row>
    <row r="20" spans="1:9" ht="33" customHeight="1" x14ac:dyDescent="0.25">
      <c r="A20" s="238" t="s">
        <v>204</v>
      </c>
      <c r="B20" s="230"/>
      <c r="C20" s="230"/>
      <c r="D20" s="230"/>
      <c r="E20" s="230"/>
      <c r="F20" s="230"/>
      <c r="G20" s="230"/>
      <c r="H20" s="230"/>
      <c r="I20" s="231"/>
    </row>
    <row r="21" spans="1:9" ht="18.75" customHeight="1" x14ac:dyDescent="0.25">
      <c r="A21" s="226" t="s">
        <v>206</v>
      </c>
      <c r="B21" s="227"/>
      <c r="C21" s="227"/>
      <c r="D21" s="227"/>
      <c r="E21" s="227"/>
      <c r="F21" s="227"/>
      <c r="G21" s="227"/>
      <c r="H21" s="227"/>
      <c r="I21" s="228"/>
    </row>
    <row r="22" spans="1:9" ht="18.75" customHeight="1" x14ac:dyDescent="0.25">
      <c r="A22" s="229" t="s">
        <v>207</v>
      </c>
      <c r="B22" s="230"/>
      <c r="C22" s="230"/>
      <c r="D22" s="230"/>
      <c r="E22" s="230"/>
      <c r="F22" s="230"/>
      <c r="G22" s="230"/>
      <c r="H22" s="230"/>
      <c r="I22" s="231"/>
    </row>
    <row r="23" spans="1:9" ht="32.25" customHeight="1" x14ac:dyDescent="0.25">
      <c r="A23" s="223" t="s">
        <v>208</v>
      </c>
      <c r="B23" s="224"/>
      <c r="C23" s="224"/>
      <c r="D23" s="224"/>
      <c r="E23" s="224"/>
      <c r="F23" s="224"/>
      <c r="G23" s="224"/>
      <c r="H23" s="224"/>
      <c r="I23" s="225"/>
    </row>
    <row r="24" spans="1:9" ht="14.25" customHeight="1" x14ac:dyDescent="0.25">
      <c r="A24" s="214" t="s">
        <v>41</v>
      </c>
      <c r="B24" s="215"/>
      <c r="C24" s="215"/>
      <c r="D24" s="215"/>
      <c r="E24" s="215"/>
      <c r="F24" s="215"/>
      <c r="G24" s="215"/>
      <c r="H24" s="215"/>
      <c r="I24" s="216"/>
    </row>
    <row r="25" spans="1:9" x14ac:dyDescent="0.25">
      <c r="A25" s="217"/>
      <c r="B25" s="218"/>
      <c r="C25" s="218"/>
      <c r="D25" s="218"/>
      <c r="E25" s="218"/>
      <c r="F25" s="218"/>
      <c r="G25" s="218"/>
      <c r="H25" s="218"/>
      <c r="I25" s="219"/>
    </row>
    <row r="26" spans="1:9" ht="14.25" customHeight="1" x14ac:dyDescent="0.25">
      <c r="A26" s="217"/>
      <c r="B26" s="218"/>
      <c r="C26" s="218"/>
      <c r="D26" s="218"/>
      <c r="E26" s="218"/>
      <c r="F26" s="218"/>
      <c r="G26" s="218"/>
      <c r="H26" s="218"/>
      <c r="I26" s="219"/>
    </row>
    <row r="27" spans="1:9" x14ac:dyDescent="0.25">
      <c r="A27" s="220" t="s">
        <v>82</v>
      </c>
      <c r="B27" s="221"/>
      <c r="C27" s="221"/>
      <c r="D27" s="221"/>
      <c r="E27" s="221"/>
      <c r="F27" s="221"/>
      <c r="G27" s="221"/>
      <c r="H27" s="221"/>
      <c r="I27" s="222"/>
    </row>
    <row r="28" spans="1:9" ht="13.8" thickBot="1" x14ac:dyDescent="0.3">
      <c r="A28" s="201" t="s">
        <v>83</v>
      </c>
      <c r="B28" s="202"/>
      <c r="C28" s="202"/>
      <c r="D28" s="202"/>
      <c r="E28" s="202"/>
      <c r="F28" s="202"/>
      <c r="G28" s="202"/>
      <c r="H28" s="202"/>
      <c r="I28" s="203"/>
    </row>
  </sheetData>
  <mergeCells count="10">
    <mergeCell ref="A28:I28"/>
    <mergeCell ref="A1:I1"/>
    <mergeCell ref="A2:I2"/>
    <mergeCell ref="A24:I26"/>
    <mergeCell ref="A27:I27"/>
    <mergeCell ref="A23:I23"/>
    <mergeCell ref="A21:I21"/>
    <mergeCell ref="A22:I22"/>
    <mergeCell ref="A3:I18"/>
    <mergeCell ref="A20:I20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70"/>
  <sheetViews>
    <sheetView view="pageBreakPreview" topLeftCell="A13" zoomScaleNormal="100" zoomScaleSheetLayoutView="100" workbookViewId="0">
      <selection activeCell="N6" sqref="N6"/>
    </sheetView>
  </sheetViews>
  <sheetFormatPr defaultColWidth="12.5546875" defaultRowHeight="15" customHeight="1" x14ac:dyDescent="0.25"/>
  <cols>
    <col min="1" max="1" width="32.44140625" customWidth="1"/>
    <col min="2" max="2" width="16.33203125" customWidth="1"/>
    <col min="3" max="3" width="14.109375" customWidth="1"/>
    <col min="4" max="4" width="18.44140625" customWidth="1"/>
    <col min="5" max="5" width="15.5546875" customWidth="1"/>
    <col min="6" max="26" width="8" customWidth="1"/>
  </cols>
  <sheetData>
    <row r="1" spans="1:8" ht="98.25" customHeight="1" x14ac:dyDescent="0.25">
      <c r="A1" s="239"/>
      <c r="B1" s="239"/>
      <c r="C1" s="239"/>
      <c r="D1" s="239"/>
      <c r="E1" s="239"/>
      <c r="F1" s="239"/>
    </row>
    <row r="2" spans="1:8" ht="41.25" customHeight="1" thickBot="1" x14ac:dyDescent="0.3">
      <c r="A2" s="240" t="s">
        <v>70</v>
      </c>
      <c r="B2" s="240"/>
      <c r="C2" s="240"/>
      <c r="D2" s="240"/>
      <c r="E2" s="240"/>
      <c r="F2" s="240"/>
    </row>
    <row r="3" spans="1:8" ht="18.75" customHeight="1" thickBot="1" x14ac:dyDescent="0.3">
      <c r="A3" s="247" t="s">
        <v>43</v>
      </c>
      <c r="B3" s="248"/>
      <c r="C3" s="248"/>
      <c r="D3" s="249"/>
      <c r="E3" s="242"/>
      <c r="F3" s="243"/>
    </row>
    <row r="4" spans="1:8" ht="18.75" customHeight="1" thickBot="1" x14ac:dyDescent="0.3">
      <c r="A4" s="41" t="s">
        <v>44</v>
      </c>
      <c r="B4" s="42" t="s">
        <v>45</v>
      </c>
      <c r="C4" s="42" t="s">
        <v>46</v>
      </c>
      <c r="D4" s="42" t="s">
        <v>47</v>
      </c>
      <c r="E4" s="242"/>
      <c r="F4" s="243"/>
    </row>
    <row r="5" spans="1:8" ht="52.5" customHeight="1" thickBot="1" x14ac:dyDescent="0.3">
      <c r="A5" s="65" t="s">
        <v>213</v>
      </c>
      <c r="B5" s="43">
        <v>19.600000000000001</v>
      </c>
      <c r="C5" s="43">
        <v>20.97</v>
      </c>
      <c r="D5" s="43">
        <v>24.23</v>
      </c>
      <c r="E5" s="242"/>
      <c r="F5" s="243"/>
    </row>
    <row r="6" spans="1:8" ht="34.5" customHeight="1" x14ac:dyDescent="0.25">
      <c r="A6" s="241"/>
      <c r="B6" s="241"/>
      <c r="C6" s="241"/>
      <c r="D6" s="241"/>
      <c r="E6" s="241"/>
      <c r="F6" s="241"/>
    </row>
    <row r="7" spans="1:8" ht="15" customHeight="1" x14ac:dyDescent="0.25">
      <c r="A7" s="254" t="s">
        <v>1</v>
      </c>
      <c r="B7" s="256" t="s">
        <v>48</v>
      </c>
      <c r="C7" s="257"/>
      <c r="D7" s="258"/>
      <c r="E7" s="254" t="s">
        <v>49</v>
      </c>
    </row>
    <row r="8" spans="1:8" ht="15" customHeight="1" x14ac:dyDescent="0.25">
      <c r="A8" s="255"/>
      <c r="B8" s="45" t="s">
        <v>22</v>
      </c>
      <c r="C8" s="45" t="s">
        <v>23</v>
      </c>
      <c r="D8" s="45" t="s">
        <v>24</v>
      </c>
      <c r="E8" s="255"/>
    </row>
    <row r="9" spans="1:8" ht="14.25" customHeight="1" x14ac:dyDescent="0.25">
      <c r="A9" s="46" t="s">
        <v>50</v>
      </c>
      <c r="B9" s="47">
        <v>3.8</v>
      </c>
      <c r="C9" s="47">
        <v>4.01</v>
      </c>
      <c r="D9" s="47">
        <v>4.67</v>
      </c>
      <c r="E9" s="48">
        <v>4</v>
      </c>
      <c r="F9" s="44" t="str">
        <f t="shared" ref="F9:F17" si="0">IF(E9=0," ",IF(E9&lt;B9,"ERRO",(IF(E9&gt;D9,"ERRO","OK!"))))</f>
        <v>OK!</v>
      </c>
    </row>
    <row r="10" spans="1:8" ht="14.25" customHeight="1" x14ac:dyDescent="0.25">
      <c r="A10" s="46" t="s">
        <v>51</v>
      </c>
      <c r="B10" s="49">
        <v>0.32</v>
      </c>
      <c r="C10" s="49">
        <v>0.4</v>
      </c>
      <c r="D10" s="49">
        <v>0.56999999999999995</v>
      </c>
      <c r="E10" s="50">
        <v>0.5</v>
      </c>
      <c r="F10" s="44" t="str">
        <f t="shared" si="0"/>
        <v>OK!</v>
      </c>
    </row>
    <row r="11" spans="1:8" ht="14.25" customHeight="1" x14ac:dyDescent="0.25">
      <c r="A11" s="46" t="s">
        <v>52</v>
      </c>
      <c r="B11" s="49">
        <v>0.5</v>
      </c>
      <c r="C11" s="49">
        <v>0.56000000000000005</v>
      </c>
      <c r="D11" s="49">
        <v>0.97</v>
      </c>
      <c r="E11" s="50">
        <v>0.6</v>
      </c>
      <c r="F11" s="44" t="str">
        <f t="shared" si="0"/>
        <v>OK!</v>
      </c>
    </row>
    <row r="12" spans="1:8" ht="14.25" customHeight="1" x14ac:dyDescent="0.25">
      <c r="A12" s="46" t="s">
        <v>53</v>
      </c>
      <c r="B12" s="49">
        <v>1.02</v>
      </c>
      <c r="C12" s="49">
        <v>1.1100000000000001</v>
      </c>
      <c r="D12" s="49">
        <v>1.21</v>
      </c>
      <c r="E12" s="50">
        <v>1.25</v>
      </c>
      <c r="F12" s="44" t="str">
        <f t="shared" si="0"/>
        <v>ERRO</v>
      </c>
    </row>
    <row r="13" spans="1:8" ht="14.25" customHeight="1" x14ac:dyDescent="0.25">
      <c r="A13" s="46" t="s">
        <v>54</v>
      </c>
      <c r="B13" s="49">
        <v>6.64</v>
      </c>
      <c r="C13" s="49">
        <v>7.3</v>
      </c>
      <c r="D13" s="49">
        <v>8.69</v>
      </c>
      <c r="E13" s="50">
        <v>8.3000000000000007</v>
      </c>
      <c r="F13" s="44" t="str">
        <f t="shared" si="0"/>
        <v>OK!</v>
      </c>
    </row>
    <row r="14" spans="1:8" ht="30" customHeight="1" x14ac:dyDescent="0.25">
      <c r="A14" s="51" t="s">
        <v>55</v>
      </c>
      <c r="B14" s="52">
        <f t="shared" ref="B14:D14" si="1">SUM(B15:B17)</f>
        <v>5.15</v>
      </c>
      <c r="C14" s="52">
        <f t="shared" si="1"/>
        <v>6.65</v>
      </c>
      <c r="D14" s="52">
        <f t="shared" si="1"/>
        <v>8.65</v>
      </c>
      <c r="E14" s="53">
        <f>SUM(E15:E17)</f>
        <v>5.65</v>
      </c>
      <c r="F14" s="44" t="str">
        <f t="shared" si="0"/>
        <v>OK!</v>
      </c>
      <c r="H14" s="60"/>
    </row>
    <row r="15" spans="1:8" ht="14.25" customHeight="1" x14ac:dyDescent="0.25">
      <c r="A15" s="46" t="s">
        <v>26</v>
      </c>
      <c r="B15" s="49">
        <v>3</v>
      </c>
      <c r="C15" s="49">
        <v>3</v>
      </c>
      <c r="D15" s="49">
        <v>3</v>
      </c>
      <c r="E15" s="50">
        <v>3</v>
      </c>
      <c r="F15" s="44" t="str">
        <f t="shared" si="0"/>
        <v>OK!</v>
      </c>
    </row>
    <row r="16" spans="1:8" ht="14.25" customHeight="1" x14ac:dyDescent="0.25">
      <c r="A16" s="46" t="s">
        <v>25</v>
      </c>
      <c r="B16" s="49">
        <v>0.65</v>
      </c>
      <c r="C16" s="49">
        <v>0.65</v>
      </c>
      <c r="D16" s="49">
        <v>0.65</v>
      </c>
      <c r="E16" s="50">
        <v>0.65</v>
      </c>
      <c r="F16" s="44" t="str">
        <f t="shared" si="0"/>
        <v>OK!</v>
      </c>
    </row>
    <row r="17" spans="1:8" ht="14.25" customHeight="1" x14ac:dyDescent="0.25">
      <c r="A17" s="46" t="s">
        <v>56</v>
      </c>
      <c r="B17" s="49">
        <v>1.5</v>
      </c>
      <c r="C17" s="49">
        <v>3</v>
      </c>
      <c r="D17" s="49">
        <v>5</v>
      </c>
      <c r="E17" s="50">
        <v>2</v>
      </c>
      <c r="F17" s="44" t="str">
        <f t="shared" si="0"/>
        <v>OK!</v>
      </c>
    </row>
    <row r="18" spans="1:8" ht="15" customHeight="1" x14ac:dyDescent="0.25">
      <c r="A18" s="54" t="s">
        <v>21</v>
      </c>
      <c r="B18" s="55"/>
      <c r="C18" s="55"/>
      <c r="D18" s="55"/>
      <c r="E18" s="56">
        <f>ROUND((((((1+E9/100+E10/100+E11/100)*(1+E12/100)*(1+E13/100))/(1-E14/100))-1)*100),2)</f>
        <v>22.15</v>
      </c>
      <c r="F18" s="44" t="str">
        <f>IF(E18=0," ",IF(E18&lt;B5,"ERRO",(IF(E18&gt;D5,"ERRO","OK!"))))</f>
        <v>OK!</v>
      </c>
      <c r="H18" s="60"/>
    </row>
    <row r="19" spans="1:8" ht="15" customHeight="1" x14ac:dyDescent="0.25">
      <c r="A19" s="57"/>
      <c r="B19" s="57"/>
      <c r="C19" s="57"/>
      <c r="D19" s="57" t="s">
        <v>69</v>
      </c>
      <c r="E19" s="66">
        <f>E18/100</f>
        <v>0.22149999999999997</v>
      </c>
    </row>
    <row r="20" spans="1:8" ht="15" customHeight="1" x14ac:dyDescent="0.25">
      <c r="A20" s="57"/>
      <c r="B20" s="57"/>
      <c r="C20" s="57"/>
      <c r="D20" s="57"/>
      <c r="E20" s="57"/>
    </row>
    <row r="21" spans="1:8" ht="14.25" customHeight="1" x14ac:dyDescent="0.25">
      <c r="A21" s="259" t="s">
        <v>57</v>
      </c>
      <c r="B21" s="245"/>
      <c r="C21" s="245"/>
      <c r="D21" s="245"/>
      <c r="E21" s="245"/>
    </row>
    <row r="22" spans="1:8" ht="9.75" customHeight="1" x14ac:dyDescent="0.25">
      <c r="A22" s="44"/>
      <c r="B22" s="44"/>
      <c r="C22" s="44"/>
      <c r="D22" s="44"/>
      <c r="E22" s="44"/>
    </row>
    <row r="23" spans="1:8" ht="14.25" customHeight="1" x14ac:dyDescent="0.25">
      <c r="A23" s="260" t="s">
        <v>58</v>
      </c>
      <c r="B23" s="245"/>
      <c r="C23" s="245"/>
      <c r="D23" s="245"/>
      <c r="E23" s="245"/>
    </row>
    <row r="24" spans="1:8" ht="14.25" customHeight="1" x14ac:dyDescent="0.25">
      <c r="A24" s="44"/>
      <c r="B24" s="44"/>
      <c r="C24" s="44"/>
      <c r="D24" s="44"/>
      <c r="E24" s="44"/>
    </row>
    <row r="25" spans="1:8" ht="14.25" customHeight="1" x14ac:dyDescent="0.25">
      <c r="A25" s="44"/>
      <c r="B25" s="44"/>
      <c r="C25" s="44"/>
      <c r="D25" s="44"/>
      <c r="E25" s="44"/>
    </row>
    <row r="26" spans="1:8" ht="14.25" customHeight="1" x14ac:dyDescent="0.25">
      <c r="A26" s="44"/>
      <c r="B26" s="44"/>
      <c r="C26" s="44"/>
      <c r="D26" s="44"/>
      <c r="E26" s="44"/>
    </row>
    <row r="27" spans="1:8" ht="14.25" customHeight="1" x14ac:dyDescent="0.25">
      <c r="A27" s="44"/>
      <c r="B27" s="44"/>
      <c r="C27" s="44"/>
      <c r="D27" s="44"/>
      <c r="E27" s="44"/>
    </row>
    <row r="28" spans="1:8" ht="14.25" customHeight="1" x14ac:dyDescent="0.25">
      <c r="A28" s="44"/>
      <c r="B28" s="44"/>
      <c r="C28" s="44"/>
      <c r="D28" s="44"/>
      <c r="E28" s="44"/>
    </row>
    <row r="29" spans="1:8" ht="14.25" customHeight="1" x14ac:dyDescent="0.25">
      <c r="A29" s="58" t="s">
        <v>59</v>
      </c>
      <c r="B29" s="44"/>
      <c r="C29" s="44"/>
      <c r="D29" s="44"/>
      <c r="E29" s="44"/>
    </row>
    <row r="30" spans="1:8" ht="14.25" customHeight="1" x14ac:dyDescent="0.25">
      <c r="A30" s="244" t="s">
        <v>60</v>
      </c>
      <c r="B30" s="245"/>
      <c r="C30" s="245"/>
      <c r="D30" s="245"/>
      <c r="E30" s="44"/>
    </row>
    <row r="31" spans="1:8" ht="14.25" customHeight="1" x14ac:dyDescent="0.25">
      <c r="A31" s="244" t="s">
        <v>61</v>
      </c>
      <c r="B31" s="245"/>
      <c r="C31" s="245"/>
      <c r="D31" s="245"/>
      <c r="E31" s="44"/>
    </row>
    <row r="32" spans="1:8" ht="14.25" customHeight="1" x14ac:dyDescent="0.25">
      <c r="A32" s="244" t="s">
        <v>62</v>
      </c>
      <c r="B32" s="245"/>
      <c r="C32" s="245"/>
      <c r="D32" s="245"/>
      <c r="E32" s="44"/>
    </row>
    <row r="33" spans="1:5" ht="14.25" customHeight="1" x14ac:dyDescent="0.25">
      <c r="A33" s="244" t="s">
        <v>63</v>
      </c>
      <c r="B33" s="245"/>
      <c r="C33" s="245"/>
      <c r="D33" s="245"/>
      <c r="E33" s="44"/>
    </row>
    <row r="34" spans="1:5" ht="14.25" customHeight="1" x14ac:dyDescent="0.25">
      <c r="A34" s="244" t="s">
        <v>64</v>
      </c>
      <c r="B34" s="245"/>
      <c r="C34" s="245"/>
      <c r="D34" s="245"/>
      <c r="E34" s="44"/>
    </row>
    <row r="35" spans="1:5" ht="14.25" customHeight="1" x14ac:dyDescent="0.25">
      <c r="A35" s="58"/>
      <c r="B35" s="58"/>
      <c r="C35" s="58"/>
      <c r="D35" s="58"/>
      <c r="E35" s="44"/>
    </row>
    <row r="36" spans="1:5" ht="12.75" customHeight="1" x14ac:dyDescent="0.25">
      <c r="A36" s="67" t="s">
        <v>65</v>
      </c>
      <c r="B36" s="67"/>
      <c r="C36" s="67"/>
      <c r="D36" s="67"/>
      <c r="E36" s="67"/>
    </row>
    <row r="37" spans="1:5" ht="30.75" customHeight="1" x14ac:dyDescent="0.25">
      <c r="A37" s="253" t="s">
        <v>66</v>
      </c>
      <c r="B37" s="251"/>
      <c r="C37" s="251"/>
      <c r="D37" s="251"/>
      <c r="E37" s="251"/>
    </row>
    <row r="38" spans="1:5" ht="27.75" customHeight="1" x14ac:dyDescent="0.25">
      <c r="A38" s="250" t="s">
        <v>67</v>
      </c>
      <c r="B38" s="251"/>
      <c r="C38" s="251"/>
      <c r="D38" s="251"/>
      <c r="E38" s="251"/>
    </row>
    <row r="39" spans="1:5" ht="12.75" customHeight="1" x14ac:dyDescent="0.25"/>
    <row r="40" spans="1:5" ht="6.75" customHeight="1" x14ac:dyDescent="0.25">
      <c r="A40" s="59"/>
    </row>
    <row r="41" spans="1:5" ht="12.75" customHeight="1" x14ac:dyDescent="0.25"/>
    <row r="42" spans="1:5" ht="12.75" customHeight="1" x14ac:dyDescent="0.25">
      <c r="B42" s="252"/>
      <c r="C42" s="252"/>
    </row>
    <row r="43" spans="1:5" ht="12.75" customHeight="1" x14ac:dyDescent="0.25">
      <c r="B43" s="246" t="s">
        <v>41</v>
      </c>
      <c r="C43" s="246"/>
    </row>
    <row r="44" spans="1:5" ht="12.75" customHeight="1" x14ac:dyDescent="0.25">
      <c r="B44" s="246" t="s">
        <v>68</v>
      </c>
      <c r="C44" s="246"/>
    </row>
    <row r="45" spans="1:5" ht="12.75" customHeight="1" x14ac:dyDescent="0.25">
      <c r="B45" s="246" t="s">
        <v>199</v>
      </c>
      <c r="C45" s="246"/>
    </row>
    <row r="46" spans="1:5" ht="12.75" customHeight="1" x14ac:dyDescent="0.25"/>
    <row r="47" spans="1:5" ht="12.75" customHeight="1" x14ac:dyDescent="0.25"/>
    <row r="48" spans="1:5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</sheetData>
  <mergeCells count="21">
    <mergeCell ref="B45:C45"/>
    <mergeCell ref="A3:D3"/>
    <mergeCell ref="A38:E38"/>
    <mergeCell ref="B42:C42"/>
    <mergeCell ref="B43:C43"/>
    <mergeCell ref="A37:E37"/>
    <mergeCell ref="A7:A8"/>
    <mergeCell ref="B7:D7"/>
    <mergeCell ref="E7:E8"/>
    <mergeCell ref="A21:E21"/>
    <mergeCell ref="A23:E23"/>
    <mergeCell ref="A33:D33"/>
    <mergeCell ref="A34:D34"/>
    <mergeCell ref="A30:D30"/>
    <mergeCell ref="A31:D31"/>
    <mergeCell ref="B44:C44"/>
    <mergeCell ref="A1:F1"/>
    <mergeCell ref="A2:F2"/>
    <mergeCell ref="A6:F6"/>
    <mergeCell ref="E3:F5"/>
    <mergeCell ref="A32:D32"/>
  </mergeCells>
  <pageMargins left="0.511811024" right="0.511811024" top="0.78740157499999996" bottom="0.78740157499999996" header="0.31496062000000002" footer="0.31496062000000002"/>
  <pageSetup paperSize="8" scale="85" orientation="portrait" r:id="rId1"/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2"/>
  <sheetViews>
    <sheetView zoomScale="85" zoomScaleNormal="85" workbookViewId="0">
      <selection activeCell="L26" sqref="L26"/>
    </sheetView>
  </sheetViews>
  <sheetFormatPr defaultRowHeight="13.2" x14ac:dyDescent="0.25"/>
  <cols>
    <col min="1" max="1" width="5.44140625" bestFit="1" customWidth="1"/>
    <col min="2" max="2" width="52.109375" customWidth="1"/>
    <col min="3" max="3" width="18" customWidth="1"/>
    <col min="4" max="4" width="19.5546875" customWidth="1"/>
    <col min="5" max="7" width="16.109375" customWidth="1"/>
    <col min="8" max="8" width="15.5546875" customWidth="1"/>
    <col min="9" max="9" width="16" customWidth="1"/>
    <col min="10" max="10" width="26.109375" bestFit="1" customWidth="1"/>
  </cols>
  <sheetData>
    <row r="1" spans="1:10" ht="92.25" customHeight="1" thickBot="1" x14ac:dyDescent="0.3">
      <c r="A1" s="282"/>
      <c r="B1" s="283"/>
      <c r="C1" s="283"/>
      <c r="D1" s="283"/>
      <c r="E1" s="283"/>
      <c r="F1" s="283"/>
      <c r="G1" s="283"/>
      <c r="H1" s="283"/>
      <c r="I1" s="283"/>
      <c r="J1" s="284"/>
    </row>
    <row r="2" spans="1:10" ht="18" thickBot="1" x14ac:dyDescent="0.3">
      <c r="A2" s="285" t="s">
        <v>27</v>
      </c>
      <c r="B2" s="286"/>
      <c r="C2" s="286"/>
      <c r="D2" s="286"/>
      <c r="E2" s="286"/>
      <c r="F2" s="286"/>
      <c r="G2" s="286"/>
      <c r="H2" s="286"/>
      <c r="I2" s="286"/>
      <c r="J2" s="287"/>
    </row>
    <row r="3" spans="1:10" ht="26.25" customHeight="1" x14ac:dyDescent="0.25">
      <c r="A3" s="288" t="s">
        <v>28</v>
      </c>
      <c r="B3" s="289"/>
      <c r="C3" s="290" t="s">
        <v>29</v>
      </c>
      <c r="D3" s="291"/>
      <c r="E3" s="292">
        <f>PO!I40</f>
        <v>93047.358100000012</v>
      </c>
      <c r="F3" s="292"/>
      <c r="G3" s="292"/>
      <c r="H3" s="293"/>
      <c r="I3" s="293"/>
      <c r="J3" s="116" t="s">
        <v>215</v>
      </c>
    </row>
    <row r="4" spans="1:10" ht="33.75" customHeight="1" thickBot="1" x14ac:dyDescent="0.3">
      <c r="A4" s="279" t="s">
        <v>192</v>
      </c>
      <c r="B4" s="280"/>
      <c r="C4" s="281" t="s">
        <v>193</v>
      </c>
      <c r="D4" s="281"/>
      <c r="E4" s="281"/>
      <c r="F4" s="281"/>
      <c r="G4" s="281"/>
      <c r="H4" s="281"/>
      <c r="I4" s="281"/>
      <c r="J4" s="12" t="s">
        <v>194</v>
      </c>
    </row>
    <row r="5" spans="1:10" ht="26.4" x14ac:dyDescent="0.25">
      <c r="A5" s="13" t="s">
        <v>0</v>
      </c>
      <c r="B5" s="14" t="s">
        <v>30</v>
      </c>
      <c r="C5" s="15" t="s">
        <v>31</v>
      </c>
      <c r="D5" s="117" t="s">
        <v>32</v>
      </c>
      <c r="E5" s="14" t="s">
        <v>33</v>
      </c>
      <c r="F5" s="14" t="s">
        <v>34</v>
      </c>
      <c r="G5" s="14" t="s">
        <v>35</v>
      </c>
      <c r="H5" s="14" t="s">
        <v>195</v>
      </c>
      <c r="I5" s="14" t="s">
        <v>196</v>
      </c>
      <c r="J5" s="16" t="s">
        <v>36</v>
      </c>
    </row>
    <row r="6" spans="1:10" x14ac:dyDescent="0.25">
      <c r="A6" s="261">
        <v>1</v>
      </c>
      <c r="B6" s="263" t="s">
        <v>130</v>
      </c>
      <c r="C6" s="17" t="s">
        <v>37</v>
      </c>
      <c r="D6" s="118">
        <f>D7/D16</f>
        <v>1.5482975867532986E-2</v>
      </c>
      <c r="E6" s="18">
        <f>E7/D16</f>
        <v>1.5482975867532986E-2</v>
      </c>
      <c r="F6" s="18"/>
      <c r="G6" s="18"/>
      <c r="H6" s="18"/>
      <c r="I6" s="18"/>
      <c r="J6" s="108">
        <f>SUM(E6:I6)</f>
        <v>1.5482975867532986E-2</v>
      </c>
    </row>
    <row r="7" spans="1:10" x14ac:dyDescent="0.25">
      <c r="A7" s="261"/>
      <c r="B7" s="262"/>
      <c r="C7" s="17" t="s">
        <v>38</v>
      </c>
      <c r="D7" s="119">
        <f>PO!I14</f>
        <v>1440.65</v>
      </c>
      <c r="E7" s="19">
        <f>D7</f>
        <v>1440.65</v>
      </c>
      <c r="F7" s="19"/>
      <c r="G7" s="19"/>
      <c r="H7" s="19"/>
      <c r="I7" s="19"/>
      <c r="J7" s="34">
        <f t="shared" ref="J7:J13" si="0">SUM(E7:I7)</f>
        <v>1440.65</v>
      </c>
    </row>
    <row r="8" spans="1:10" x14ac:dyDescent="0.25">
      <c r="A8" s="261">
        <v>2</v>
      </c>
      <c r="B8" s="263" t="s">
        <v>96</v>
      </c>
      <c r="C8" s="17" t="s">
        <v>37</v>
      </c>
      <c r="D8" s="118">
        <f>D9/D16</f>
        <v>0.61723421247787147</v>
      </c>
      <c r="E8" s="18"/>
      <c r="F8" s="18">
        <f>F9/D16</f>
        <v>0.15430855311946787</v>
      </c>
      <c r="G8" s="18">
        <f>G9/D16</f>
        <v>0.15430855311946787</v>
      </c>
      <c r="H8" s="18">
        <f>H9/D16</f>
        <v>0.15430855311946787</v>
      </c>
      <c r="I8" s="18">
        <f>I9/D16</f>
        <v>0.15430855311946787</v>
      </c>
      <c r="J8" s="108">
        <f>SUM(E8:I8)</f>
        <v>0.61723421247787147</v>
      </c>
    </row>
    <row r="9" spans="1:10" x14ac:dyDescent="0.25">
      <c r="A9" s="261"/>
      <c r="B9" s="262"/>
      <c r="C9" s="17" t="s">
        <v>38</v>
      </c>
      <c r="D9" s="119">
        <f>PO!I16</f>
        <v>57432.012800000004</v>
      </c>
      <c r="E9" s="19"/>
      <c r="F9" s="19">
        <f>D9/4</f>
        <v>14358.003200000001</v>
      </c>
      <c r="G9" s="19">
        <f>D9/4</f>
        <v>14358.003200000001</v>
      </c>
      <c r="H9" s="19">
        <f>D9/4</f>
        <v>14358.003200000001</v>
      </c>
      <c r="I9" s="19">
        <f>D9/4</f>
        <v>14358.003200000001</v>
      </c>
      <c r="J9" s="34">
        <f>SUM(E9:I9)</f>
        <v>57432.012800000004</v>
      </c>
    </row>
    <row r="10" spans="1:10" x14ac:dyDescent="0.25">
      <c r="A10" s="261">
        <v>3</v>
      </c>
      <c r="B10" s="263" t="s">
        <v>133</v>
      </c>
      <c r="C10" s="17" t="s">
        <v>37</v>
      </c>
      <c r="D10" s="118">
        <f>D11/D16</f>
        <v>0.32264510366576438</v>
      </c>
      <c r="E10" s="18">
        <f>E11/D16</f>
        <v>0.10754836788858814</v>
      </c>
      <c r="F10" s="18">
        <f>F11/D16</f>
        <v>0.10754836788858814</v>
      </c>
      <c r="G10" s="18">
        <f>G11/D16</f>
        <v>0.10754836788858814</v>
      </c>
      <c r="H10" s="18"/>
      <c r="I10" s="18"/>
      <c r="J10" s="108">
        <f t="shared" si="0"/>
        <v>0.32264510366576443</v>
      </c>
    </row>
    <row r="11" spans="1:10" x14ac:dyDescent="0.25">
      <c r="A11" s="261"/>
      <c r="B11" s="262"/>
      <c r="C11" s="17" t="s">
        <v>38</v>
      </c>
      <c r="D11" s="119">
        <f>PO!I20</f>
        <v>30021.274500000007</v>
      </c>
      <c r="E11" s="19">
        <f>D11/3</f>
        <v>10007.091500000002</v>
      </c>
      <c r="F11" s="19">
        <f>D11/3</f>
        <v>10007.091500000002</v>
      </c>
      <c r="G11" s="19">
        <f>D11/3</f>
        <v>10007.091500000002</v>
      </c>
      <c r="H11" s="19"/>
      <c r="I11" s="19"/>
      <c r="J11" s="34">
        <f t="shared" si="0"/>
        <v>30021.274500000007</v>
      </c>
    </row>
    <row r="12" spans="1:10" ht="15" customHeight="1" x14ac:dyDescent="0.25">
      <c r="A12" s="261">
        <v>4</v>
      </c>
      <c r="B12" s="262" t="s">
        <v>85</v>
      </c>
      <c r="C12" s="17" t="s">
        <v>37</v>
      </c>
      <c r="D12" s="118">
        <f>D13/D16</f>
        <v>4.4637707988831113E-2</v>
      </c>
      <c r="E12" s="19"/>
      <c r="F12" s="19"/>
      <c r="G12" s="19"/>
      <c r="H12" s="87">
        <f>H13/D16</f>
        <v>2.2318853994415556E-2</v>
      </c>
      <c r="I12" s="87">
        <f>I13/D16</f>
        <v>2.2318853994415556E-2</v>
      </c>
      <c r="J12" s="88">
        <f t="shared" si="0"/>
        <v>4.4637707988831113E-2</v>
      </c>
    </row>
    <row r="13" spans="1:10" ht="15" customHeight="1" x14ac:dyDescent="0.25">
      <c r="A13" s="261"/>
      <c r="B13" s="262"/>
      <c r="C13" s="17" t="s">
        <v>38</v>
      </c>
      <c r="D13" s="119">
        <f>PO!I35</f>
        <v>4153.4207999999999</v>
      </c>
      <c r="E13" s="19"/>
      <c r="F13" s="19"/>
      <c r="G13" s="19"/>
      <c r="H13" s="19">
        <f>D13/2</f>
        <v>2076.7103999999999</v>
      </c>
      <c r="I13" s="19">
        <f>D13/2</f>
        <v>2076.7103999999999</v>
      </c>
      <c r="J13" s="34">
        <f t="shared" si="0"/>
        <v>4153.4207999999999</v>
      </c>
    </row>
    <row r="14" spans="1:10" ht="15" customHeight="1" x14ac:dyDescent="0.25">
      <c r="A14" s="85"/>
      <c r="B14" s="86"/>
      <c r="C14" s="17"/>
      <c r="D14" s="119"/>
      <c r="E14" s="19"/>
      <c r="F14" s="19"/>
      <c r="G14" s="19"/>
      <c r="H14" s="19"/>
      <c r="I14" s="19"/>
      <c r="J14" s="34"/>
    </row>
    <row r="15" spans="1:10" x14ac:dyDescent="0.25">
      <c r="A15" s="266" t="s">
        <v>21</v>
      </c>
      <c r="B15" s="267"/>
      <c r="C15" s="20" t="s">
        <v>37</v>
      </c>
      <c r="D15" s="120">
        <f>D6+D8+D10+D12</f>
        <v>1</v>
      </c>
      <c r="E15" s="21">
        <f>E6+E10</f>
        <v>0.12303134375612113</v>
      </c>
      <c r="F15" s="21">
        <f>F8+F10</f>
        <v>0.26185692100805602</v>
      </c>
      <c r="G15" s="21">
        <f>G8+G10</f>
        <v>0.26185692100805602</v>
      </c>
      <c r="H15" s="21">
        <f>H8+H12</f>
        <v>0.17662740711388342</v>
      </c>
      <c r="I15" s="21">
        <f>I8+I12</f>
        <v>0.17662740711388342</v>
      </c>
      <c r="J15" s="35">
        <f>E15+F15+G15+H15+I15</f>
        <v>1</v>
      </c>
    </row>
    <row r="16" spans="1:10" ht="13.8" thickBot="1" x14ac:dyDescent="0.3">
      <c r="A16" s="268"/>
      <c r="B16" s="269"/>
      <c r="C16" s="20" t="s">
        <v>38</v>
      </c>
      <c r="D16" s="121">
        <f>D7+D9+D11+D13</f>
        <v>93047.358100000012</v>
      </c>
      <c r="E16" s="22">
        <f>E7+E11</f>
        <v>11447.741500000002</v>
      </c>
      <c r="F16" s="22">
        <f>F9+F11</f>
        <v>24365.094700000001</v>
      </c>
      <c r="G16" s="22">
        <f>G9+G11</f>
        <v>24365.094700000001</v>
      </c>
      <c r="H16" s="22">
        <f>H9+H13</f>
        <v>16434.713600000003</v>
      </c>
      <c r="I16" s="22">
        <f>I9+I13</f>
        <v>16434.713600000003</v>
      </c>
      <c r="J16" s="109">
        <f>E16+F16+G16+H16+I16</f>
        <v>93047.358100000012</v>
      </c>
    </row>
    <row r="17" spans="1:10" x14ac:dyDescent="0.25">
      <c r="A17" s="23"/>
      <c r="B17" s="24"/>
      <c r="C17" s="24"/>
      <c r="D17" s="24"/>
      <c r="E17" s="24"/>
      <c r="F17" s="24"/>
      <c r="G17" s="24"/>
      <c r="H17" s="271"/>
      <c r="I17" s="271"/>
      <c r="J17" s="272"/>
    </row>
    <row r="18" spans="1:10" x14ac:dyDescent="0.25">
      <c r="A18" s="25"/>
      <c r="B18" s="26"/>
      <c r="C18" s="110"/>
      <c r="D18" s="270" t="s">
        <v>39</v>
      </c>
      <c r="E18" s="270"/>
      <c r="F18" s="106"/>
      <c r="G18" s="106"/>
      <c r="H18" s="273"/>
      <c r="I18" s="273"/>
      <c r="J18" s="274"/>
    </row>
    <row r="19" spans="1:10" x14ac:dyDescent="0.25">
      <c r="A19" s="27"/>
      <c r="B19" s="28" t="s">
        <v>40</v>
      </c>
      <c r="C19" s="111"/>
      <c r="D19" s="264" t="s">
        <v>10</v>
      </c>
      <c r="E19" s="264"/>
      <c r="F19" s="112"/>
      <c r="G19" s="112"/>
      <c r="H19" s="273"/>
      <c r="I19" s="273"/>
      <c r="J19" s="274"/>
    </row>
    <row r="20" spans="1:10" x14ac:dyDescent="0.25">
      <c r="A20" s="29"/>
      <c r="B20" s="277"/>
      <c r="C20" s="111"/>
      <c r="D20" s="111"/>
      <c r="E20" s="113"/>
      <c r="F20" s="113"/>
      <c r="G20" s="113"/>
      <c r="H20" s="273"/>
      <c r="I20" s="273"/>
      <c r="J20" s="274"/>
    </row>
    <row r="21" spans="1:10" x14ac:dyDescent="0.25">
      <c r="A21" s="30"/>
      <c r="B21" s="277"/>
      <c r="C21" s="114"/>
      <c r="D21" s="265" t="s">
        <v>214</v>
      </c>
      <c r="E21" s="265"/>
      <c r="F21" s="115"/>
      <c r="G21" s="115"/>
      <c r="H21" s="273"/>
      <c r="I21" s="273"/>
      <c r="J21" s="274"/>
    </row>
    <row r="22" spans="1:10" ht="13.8" thickBot="1" x14ac:dyDescent="0.3">
      <c r="A22" s="31"/>
      <c r="B22" s="278"/>
      <c r="C22" s="32"/>
      <c r="D22" s="32"/>
      <c r="E22" s="33"/>
      <c r="F22" s="33"/>
      <c r="G22" s="33"/>
      <c r="H22" s="275"/>
      <c r="I22" s="275"/>
      <c r="J22" s="276"/>
    </row>
  </sheetData>
  <mergeCells count="21">
    <mergeCell ref="A4:B4"/>
    <mergeCell ref="C4:I4"/>
    <mergeCell ref="A1:J1"/>
    <mergeCell ref="A2:J2"/>
    <mergeCell ref="A3:B3"/>
    <mergeCell ref="C3:D3"/>
    <mergeCell ref="E3:I3"/>
    <mergeCell ref="D19:E19"/>
    <mergeCell ref="D21:E21"/>
    <mergeCell ref="A15:B16"/>
    <mergeCell ref="D18:E18"/>
    <mergeCell ref="H17:J22"/>
    <mergeCell ref="B20:B22"/>
    <mergeCell ref="A12:A13"/>
    <mergeCell ref="B12:B13"/>
    <mergeCell ref="A6:A7"/>
    <mergeCell ref="B6:B7"/>
    <mergeCell ref="A8:A9"/>
    <mergeCell ref="B8:B9"/>
    <mergeCell ref="A10:A11"/>
    <mergeCell ref="B10:B11"/>
  </mergeCells>
  <pageMargins left="0.511811024" right="0.511811024" top="0.78740157499999996" bottom="0.78740157499999996" header="0.31496062000000002" footer="0.3149606200000000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PO</vt:lpstr>
      <vt:lpstr>MÉM. DE CÁLC</vt:lpstr>
      <vt:lpstr>COTAÇÃO</vt:lpstr>
      <vt:lpstr>COMPOSIÇÃO</vt:lpstr>
      <vt:lpstr>BDI</vt:lpstr>
      <vt:lpstr>CRON. FÍSICO-FINANCEIRO</vt:lpstr>
      <vt:lpstr>BDI!Area_de_impressao</vt:lpstr>
      <vt:lpstr>PO!Area_de_impressao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pc</cp:lastModifiedBy>
  <cp:lastPrinted>2026-01-13T13:58:26Z</cp:lastPrinted>
  <dcterms:created xsi:type="dcterms:W3CDTF">2006-09-22T13:55:22Z</dcterms:created>
  <dcterms:modified xsi:type="dcterms:W3CDTF">2026-03-03T12:46:29Z</dcterms:modified>
</cp:coreProperties>
</file>