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Posto Central\"/>
    </mc:Choice>
  </mc:AlternateContent>
  <xr:revisionPtr revIDLastSave="0" documentId="13_ncr:1_{75468AD4-B306-4894-BC15-BA4EBD8FE448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PO" sheetId="12" r:id="rId1"/>
    <sheet name="MÉM. DE CÁLC" sheetId="32" r:id="rId2"/>
    <sheet name="Cotação" sheetId="31" r:id="rId3"/>
    <sheet name="BDI" sheetId="18" r:id="rId4"/>
    <sheet name="CRON. FÍSICO-FINANCEIRO" sheetId="13" r:id="rId5"/>
  </sheets>
  <externalReferences>
    <externalReference r:id="rId6"/>
  </externalReferences>
  <definedNames>
    <definedName name="_xlnm.Print_Area" localSheetId="3">BDI!$A$1:$F$46</definedName>
    <definedName name="_xlnm.Print_Area" localSheetId="0">PO!$A$1:$I$44</definedName>
    <definedName name="Nível" localSheetId="0">[1]Eventograma_e_Quantitativos!$C1</definedName>
    <definedName name="TituloEventos">OFFSET([1]DADOS!$J$33,1,0):OFFSET([1]DADOS!$J$46,-1,0)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5" i="32" l="1"/>
  <c r="D84" i="32"/>
  <c r="D83" i="32"/>
  <c r="D82" i="32"/>
  <c r="D81" i="32"/>
  <c r="D80" i="32"/>
  <c r="D79" i="32"/>
  <c r="D78" i="32"/>
  <c r="D77" i="32"/>
  <c r="D76" i="32"/>
  <c r="D75" i="32"/>
  <c r="D74" i="32"/>
  <c r="D86" i="32" l="1"/>
  <c r="D151" i="32"/>
  <c r="D152" i="32"/>
  <c r="D153" i="32"/>
  <c r="D154" i="32"/>
  <c r="D155" i="32"/>
  <c r="D156" i="32"/>
  <c r="D157" i="32"/>
  <c r="D158" i="32"/>
  <c r="D159" i="32"/>
  <c r="D160" i="32"/>
  <c r="D161" i="32"/>
  <c r="D150" i="32"/>
  <c r="D50" i="32"/>
  <c r="G50" i="32" s="1"/>
  <c r="D49" i="32"/>
  <c r="G49" i="32" s="1"/>
  <c r="D48" i="32"/>
  <c r="G48" i="32" s="1"/>
  <c r="D47" i="32"/>
  <c r="G47" i="32" s="1"/>
  <c r="D46" i="32"/>
  <c r="G46" i="32" s="1"/>
  <c r="D45" i="32"/>
  <c r="G45" i="32" s="1"/>
  <c r="D44" i="32"/>
  <c r="G44" i="32" s="1"/>
  <c r="D43" i="32"/>
  <c r="G43" i="32" s="1"/>
  <c r="D42" i="32"/>
  <c r="G42" i="32" s="1"/>
  <c r="D41" i="32"/>
  <c r="G41" i="32" s="1"/>
  <c r="G212" i="32"/>
  <c r="G211" i="32"/>
  <c r="G210" i="32"/>
  <c r="G202" i="32"/>
  <c r="G201" i="32"/>
  <c r="G200" i="32"/>
  <c r="G199" i="32"/>
  <c r="G198" i="32"/>
  <c r="G197" i="32"/>
  <c r="G196" i="32"/>
  <c r="G195" i="32"/>
  <c r="G194" i="32"/>
  <c r="G193" i="32"/>
  <c r="G192" i="32"/>
  <c r="D129" i="32"/>
  <c r="G129" i="32" s="1"/>
  <c r="D128" i="32"/>
  <c r="G128" i="32" s="1"/>
  <c r="D127" i="32"/>
  <c r="G127" i="32" s="1"/>
  <c r="D126" i="32"/>
  <c r="G126" i="32" s="1"/>
  <c r="D125" i="32"/>
  <c r="G125" i="32" s="1"/>
  <c r="D124" i="32"/>
  <c r="G124" i="32" s="1"/>
  <c r="D123" i="32"/>
  <c r="G123" i="32" s="1"/>
  <c r="D122" i="32"/>
  <c r="G122" i="32" s="1"/>
  <c r="D121" i="32"/>
  <c r="G121" i="32" s="1"/>
  <c r="D120" i="32"/>
  <c r="G120" i="32" s="1"/>
  <c r="G130" i="32" l="1"/>
  <c r="D162" i="32"/>
  <c r="G51" i="32"/>
  <c r="G203" i="32"/>
  <c r="G213" i="32"/>
  <c r="I4" i="31"/>
  <c r="E15" i="18" l="1"/>
  <c r="F18" i="18" l="1"/>
  <c r="F17" i="18"/>
  <c r="F16" i="18"/>
  <c r="E19" i="18"/>
  <c r="E20" i="18" s="1"/>
  <c r="I10" i="12" s="1"/>
  <c r="D15" i="18"/>
  <c r="C15" i="18"/>
  <c r="B15" i="18"/>
  <c r="F14" i="18"/>
  <c r="F13" i="18"/>
  <c r="F12" i="18"/>
  <c r="F11" i="18"/>
  <c r="F10" i="18"/>
  <c r="H35" i="12" l="1"/>
  <c r="I35" i="12" s="1"/>
  <c r="H37" i="12"/>
  <c r="I37" i="12" s="1"/>
  <c r="H36" i="12"/>
  <c r="I36" i="12" s="1"/>
  <c r="H24" i="12"/>
  <c r="I24" i="12" s="1"/>
  <c r="H25" i="12"/>
  <c r="I25" i="12" s="1"/>
  <c r="H26" i="12"/>
  <c r="I26" i="12" s="1"/>
  <c r="H15" i="12"/>
  <c r="I15" i="12" s="1"/>
  <c r="H16" i="12"/>
  <c r="I16" i="12" s="1"/>
  <c r="H17" i="12"/>
  <c r="I17" i="12" s="1"/>
  <c r="H18" i="12"/>
  <c r="I18" i="12" s="1"/>
  <c r="H19" i="12"/>
  <c r="I19" i="12" s="1"/>
  <c r="H20" i="12"/>
  <c r="I20" i="12" s="1"/>
  <c r="H21" i="12"/>
  <c r="I21" i="12" s="1"/>
  <c r="H22" i="12"/>
  <c r="I22" i="12" s="1"/>
  <c r="H23" i="12"/>
  <c r="I23" i="12" s="1"/>
  <c r="H28" i="12"/>
  <c r="I28" i="12" s="1"/>
  <c r="H29" i="12"/>
  <c r="I29" i="12" s="1"/>
  <c r="H31" i="12"/>
  <c r="I31" i="12" s="1"/>
  <c r="I30" i="12" s="1"/>
  <c r="H33" i="12"/>
  <c r="I33" i="12" s="1"/>
  <c r="I32" i="12" s="1"/>
  <c r="D13" i="13" s="1"/>
  <c r="F13" i="13" s="1"/>
  <c r="H13" i="13" s="1"/>
  <c r="H14" i="12"/>
  <c r="I14" i="12" s="1"/>
  <c r="F19" i="18"/>
  <c r="F15" i="18"/>
  <c r="I34" i="12" l="1"/>
  <c r="D15" i="13" s="1"/>
  <c r="E15" i="13" s="1"/>
  <c r="I27" i="12"/>
  <c r="D9" i="13" s="1"/>
  <c r="E9" i="13" s="1"/>
  <c r="I13" i="12"/>
  <c r="D11" i="13"/>
  <c r="G11" i="13" s="1"/>
  <c r="I38" i="12" l="1"/>
  <c r="J16" i="12" s="1"/>
  <c r="D7" i="13"/>
  <c r="D19" i="13" s="1"/>
  <c r="J15" i="12" l="1"/>
  <c r="J35" i="12"/>
  <c r="J36" i="12"/>
  <c r="J37" i="12"/>
  <c r="J27" i="12"/>
  <c r="D14" i="13"/>
  <c r="E14" i="13"/>
  <c r="J38" i="12"/>
  <c r="J14" i="12"/>
  <c r="J33" i="12"/>
  <c r="J18" i="12"/>
  <c r="J19" i="12"/>
  <c r="J20" i="12"/>
  <c r="J17" i="12"/>
  <c r="J29" i="12"/>
  <c r="J28" i="12"/>
  <c r="J22" i="12"/>
  <c r="J21" i="12"/>
  <c r="J31" i="12"/>
  <c r="J26" i="12"/>
  <c r="J24" i="12"/>
  <c r="J23" i="12"/>
  <c r="J25" i="12"/>
  <c r="F12" i="13"/>
  <c r="H12" i="13" s="1"/>
  <c r="D12" i="13"/>
  <c r="G7" i="13"/>
  <c r="G19" i="13" s="1"/>
  <c r="F7" i="13"/>
  <c r="F19" i="13" s="1"/>
  <c r="E7" i="13"/>
  <c r="E19" i="13" s="1"/>
  <c r="G10" i="13"/>
  <c r="H9" i="13"/>
  <c r="H19" i="13" l="1"/>
  <c r="F10" i="13"/>
  <c r="F8" i="13"/>
  <c r="F6" i="13"/>
  <c r="F18" i="13" s="1"/>
  <c r="G8" i="13"/>
  <c r="G6" i="13"/>
  <c r="G18" i="13" s="1"/>
  <c r="E10" i="13"/>
  <c r="D10" i="13"/>
  <c r="H7" i="13"/>
  <c r="E3" i="13"/>
  <c r="D6" i="13" l="1"/>
  <c r="D8" i="13"/>
  <c r="E6" i="13"/>
  <c r="E8" i="13"/>
  <c r="H11" i="13"/>
  <c r="E18" i="13" l="1"/>
  <c r="H18" i="13" s="1"/>
  <c r="D18" i="13"/>
  <c r="H10" i="13"/>
  <c r="H6" i="13" l="1"/>
  <c r="H8" i="13"/>
</calcChain>
</file>

<file path=xl/sharedStrings.xml><?xml version="1.0" encoding="utf-8"?>
<sst xmlns="http://schemas.openxmlformats.org/spreadsheetml/2006/main" count="428" uniqueCount="278">
  <si>
    <t>ITEM</t>
  </si>
  <si>
    <t>DESCRIÇÃO</t>
  </si>
  <si>
    <t>QUANTIDADE</t>
  </si>
  <si>
    <t>UNIDADE</t>
  </si>
  <si>
    <t>CÓDIGO</t>
  </si>
  <si>
    <t>DIRETA</t>
  </si>
  <si>
    <t>INDIRETA</t>
  </si>
  <si>
    <t>(    )</t>
  </si>
  <si>
    <t>LDI</t>
  </si>
  <si>
    <t>PREÇO TOTAL</t>
  </si>
  <si>
    <t>CREA</t>
  </si>
  <si>
    <t xml:space="preserve">FORMA DE EXECUÇÃO: </t>
  </si>
  <si>
    <t>PREÇO UNITÁRIO S/ LDI</t>
  </si>
  <si>
    <t>PREÇO UNITÁRIO C/ LDI</t>
  </si>
  <si>
    <t>TOTAL GERAL DA OBRA</t>
  </si>
  <si>
    <t>PREFEITURA: DORES DO INDAIÁ</t>
  </si>
  <si>
    <t>FOLHA Nº: 01</t>
  </si>
  <si>
    <t>(  X  )</t>
  </si>
  <si>
    <t>241871/D</t>
  </si>
  <si>
    <t xml:space="preserve">MARCUS SACCHETTO DUARTE </t>
  </si>
  <si>
    <t xml:space="preserve">ENGENHEIRO CIVIL </t>
  </si>
  <si>
    <t>TOTAL</t>
  </si>
  <si>
    <t>1º QUARTIL</t>
  </si>
  <si>
    <t>MÉDIO</t>
  </si>
  <si>
    <t>3º QUARTIL</t>
  </si>
  <si>
    <t>PIS</t>
  </si>
  <si>
    <t>COFINS</t>
  </si>
  <si>
    <t>CRONOGRAMA FÍSICO-FINANCEIRO</t>
  </si>
  <si>
    <r>
      <t xml:space="preserve">PREFEITURA: </t>
    </r>
    <r>
      <rPr>
        <sz val="10"/>
        <rFont val="Arial"/>
        <family val="2"/>
      </rPr>
      <t>DORES DO INDAIÁ - MG</t>
    </r>
  </si>
  <si>
    <t xml:space="preserve">VALOR DO CONVÊNIO: </t>
  </si>
  <si>
    <t>ETAPAS/DESCRIÇÃO</t>
  </si>
  <si>
    <t>FÍSICO/ FINANCEIRO</t>
  </si>
  <si>
    <t>TOTAL  ETAPAS</t>
  </si>
  <si>
    <t>MÊS 1</t>
  </si>
  <si>
    <t>MÊS 2</t>
  </si>
  <si>
    <t>MÊS 3</t>
  </si>
  <si>
    <t>Total</t>
  </si>
  <si>
    <t>Físico %</t>
  </si>
  <si>
    <t>Financeiro</t>
  </si>
  <si>
    <t>241871-D/MG</t>
  </si>
  <si>
    <t>Eng. Civil Marcus Sacchetto Duarte</t>
  </si>
  <si>
    <t>Marcus Sacchetto Duarte</t>
  </si>
  <si>
    <t>SINAPI</t>
  </si>
  <si>
    <t>VALORES DE BDI POR TIPO DE OBRA %</t>
  </si>
  <si>
    <t>TIPO DE OBRA</t>
  </si>
  <si>
    <t>1 Quartil</t>
  </si>
  <si>
    <t>Médio</t>
  </si>
  <si>
    <t>3 Quartil</t>
  </si>
  <si>
    <t>VALORES DE REFERÊNCIA - %</t>
  </si>
  <si>
    <t>BDI ADOTADO %</t>
  </si>
  <si>
    <t>Administração Central</t>
  </si>
  <si>
    <t>Seguro e Garantia (*)</t>
  </si>
  <si>
    <t>Risco</t>
  </si>
  <si>
    <t>Despesas Financeiras</t>
  </si>
  <si>
    <t>Lucro</t>
  </si>
  <si>
    <t>Tributos (soma dos itens abaixo)</t>
  </si>
  <si>
    <t>ISSQN (**)</t>
  </si>
  <si>
    <t>Fonte da composição, valores de referência e fórmula do BDI:  Acórdão 2622/2013 - TCU - Plenário</t>
  </si>
  <si>
    <t>Os valores de BDI acima foram calculados com emprego da fórmula abaixo:</t>
  </si>
  <si>
    <t>Onde:</t>
  </si>
  <si>
    <t>AC = taxa de rateio da Administração Central;</t>
  </si>
  <si>
    <t>DF = taxa das despesas financeiras;</t>
  </si>
  <si>
    <t>S = taxa de seguro; R = taxa de risco e G = garantia do empreendimento;</t>
  </si>
  <si>
    <t>I = taxa de tributos;</t>
  </si>
  <si>
    <t>L = taxa de lucro.</t>
  </si>
  <si>
    <t>OBS:</t>
  </si>
  <si>
    <t>(*) - PODE HAVER GARANTIA DESDE QUE PREVISTO NO EDITAL DA LICITAÇÃO E NO CONTRATO DE EXECUÇÃO.</t>
  </si>
  <si>
    <t>(**) - PODEM SER ACEITOS OUTROS PERCENTUAIS DE ISS DESDE QUE DEVIDAMENTE EMBASADOS NA LEGISLAÇÃO MUNICIPAL.</t>
  </si>
  <si>
    <t>CREA MG 241871/D</t>
  </si>
  <si>
    <t>ASSESSOR DE PROJETOS</t>
  </si>
  <si>
    <t>BDI</t>
  </si>
  <si>
    <t xml:space="preserve">COMPOSIÇÃO ANALÍTICA DO BDI </t>
  </si>
  <si>
    <t>MEMÓRIA DE CÁLCULO</t>
  </si>
  <si>
    <t>REF.</t>
  </si>
  <si>
    <t>CÁLCULO</t>
  </si>
  <si>
    <t>A N E X O   I</t>
  </si>
  <si>
    <t>PLANILHA ORÇAMENTÁRIA</t>
  </si>
  <si>
    <t>99814</t>
  </si>
  <si>
    <t>LIMPEZA DE SUPERFÍCIE COM JATO DE ALTA PRESSÃO. AF_04/2019</t>
  </si>
  <si>
    <t>M2</t>
  </si>
  <si>
    <t>ED-50459</t>
  </si>
  <si>
    <t>PINTURA ACRÍLICA PARA PISO EM PASSEIO/SUPERFÍCIE
CIMENTADA, DUAS (2) DEMÃOS</t>
  </si>
  <si>
    <t>SETOP</t>
  </si>
  <si>
    <t>LIMPEZA DE SUPERFÍCIE COM JATO DE ALTA PRESSÃO...</t>
  </si>
  <si>
    <t>00011046</t>
  </si>
  <si>
    <t>CHAPA DE ACO GALVANIZADA BITOLA GSG 18, E = 1,25 MM (10,00 KG/M2)</t>
  </si>
  <si>
    <t>KG</t>
  </si>
  <si>
    <t>SINAPI/INSUMOS</t>
  </si>
  <si>
    <r>
      <t>(0,80 X 0,45) X 4 =  1,44m² =  1,44 x 10 =</t>
    </r>
    <r>
      <rPr>
        <b/>
        <sz val="10"/>
        <rFont val="Century Gothic"/>
        <family val="2"/>
      </rPr>
      <t xml:space="preserve"> 14,4 KG</t>
    </r>
  </si>
  <si>
    <t>ED-7305</t>
  </si>
  <si>
    <t>VIDRO IMPRESSO (FANTASIA) TRANSLÚCIDO INCOLOR, ESP. 4MM,
INCLUSIVE FORNECIMENTO, EXCLUSIVE CAIXILHO/PERFIL,
VEDAÇÃO COM GUARNIÇÃO/GAXETA OU APLICAÇÃO DE MASSA
DE VIDRACEIRO</t>
  </si>
  <si>
    <t>88315</t>
  </si>
  <si>
    <t>SERRALHEIRO COM ENCARGOS COMPLEMENTARES</t>
  </si>
  <si>
    <t>H</t>
  </si>
  <si>
    <t>VIDRO IMPRESSO (FANTASIA) TRANSLÚCIDO INCOLOR...</t>
  </si>
  <si>
    <r>
      <t xml:space="preserve">(19x19x7) + (19x63) + (19x63) + ( 19x95x2) + (19x26x4) + (19x41x3) +(19x39x2) = 14.326 cm² = </t>
    </r>
    <r>
      <rPr>
        <b/>
        <sz val="10"/>
        <rFont val="Century Gothic"/>
        <family val="2"/>
      </rPr>
      <t>1,43 m</t>
    </r>
    <r>
      <rPr>
        <sz val="10"/>
        <rFont val="Century Gothic"/>
        <family val="2"/>
      </rPr>
      <t>²</t>
    </r>
  </si>
  <si>
    <t>88485</t>
  </si>
  <si>
    <t>FUNDO SELADOR ACRÍLICO, APLICAÇÃO MANUAL EM PAREDE, UMA DEMÃO. AF_04/2023</t>
  </si>
  <si>
    <t>ED-50451</t>
  </si>
  <si>
    <t>PINTURA ACRÍLICA EM PAREDE, DUAS (2) DEMÃOS, COM
APLICAÇÃO MANUAL, EXCLUSIVE SELADOR ACRÍLICO E MASSA
ACRÍLICA/CORRIDA (PVA)</t>
  </si>
  <si>
    <r>
      <t xml:space="preserve">Fundo selador somente para os muros : (8,85 x 2,05) + (9,46 x 1,82) + (3,90 x 2,25) + (24,61 x 1,80) = </t>
    </r>
    <r>
      <rPr>
        <b/>
        <sz val="10"/>
        <rFont val="Century Gothic"/>
        <family val="2"/>
      </rPr>
      <t>88,43m²</t>
    </r>
  </si>
  <si>
    <t>FUNDO SELADOR ACRÍLICO, APLICAÇÃO MANUAL...</t>
  </si>
  <si>
    <t>PINTURA ACRÍLICA EM PAREDE, DUAS (2) DEMÃOS...</t>
  </si>
  <si>
    <t>Local</t>
  </si>
  <si>
    <t>Depósito 2</t>
  </si>
  <si>
    <t>Sala Ag. Saúde</t>
  </si>
  <si>
    <t>Depósito 3</t>
  </si>
  <si>
    <t>Enfermagem</t>
  </si>
  <si>
    <t>Recepção 1</t>
  </si>
  <si>
    <t>Varanda</t>
  </si>
  <si>
    <t>Circulação</t>
  </si>
  <si>
    <t>Recepção 2</t>
  </si>
  <si>
    <t>Consultório 1</t>
  </si>
  <si>
    <t>Consultório 2</t>
  </si>
  <si>
    <t>A = P X H</t>
  </si>
  <si>
    <t>Desconto Janelas e Portas</t>
  </si>
  <si>
    <t>(0,30x1x2) + (0,75x0,60) =</t>
  </si>
  <si>
    <t>(0,30x0,2x2) + (0,75x1,5) =</t>
  </si>
  <si>
    <t>(0,30x1x2) (1,45x1)+ (0,75x0,60x2) =</t>
  </si>
  <si>
    <t>(0,30x0,2x2) (1,45x0,2)+ (0,75x1,5x2) =</t>
  </si>
  <si>
    <t>(0,75x1,5x2) =</t>
  </si>
  <si>
    <t>(0,75x0,6x2) =</t>
  </si>
  <si>
    <t>(0,85 x1,15x3) + (0,75x0,60x2)+(0,70x0,6) =</t>
  </si>
  <si>
    <t>(0,85 x0,05x3) + (0,75x1,5x2)+(0,70x1,5) =</t>
  </si>
  <si>
    <t>(0,75x0,60x3)+(1,30x1,5)+(3,55x0,60)=</t>
  </si>
  <si>
    <t>(0,75x1,5x3)+(1,30x1,5)+(3,55x1,5)=</t>
  </si>
  <si>
    <t>(1,55x1,15)+(1,6x1,15)+(0,90x0,60)=</t>
  </si>
  <si>
    <t>(1,55x0,05)+(1,6x0,05)+(0,90x1,5)=</t>
  </si>
  <si>
    <t>(1,30x1,5x2)+(0,75x1,5x2)=</t>
  </si>
  <si>
    <t>(1,30x1,5x2)+(0,75x0,60x2)=</t>
  </si>
  <si>
    <t>0,75x1,5 =</t>
  </si>
  <si>
    <t>(0,63x1,2)+(0,85x1,2x2)+(0,75x0,6x4)+(0,90x0,6)+(1,3x1,5)=</t>
  </si>
  <si>
    <t>(0,75x1,5x4)+(0,90x1,5)+(1,3x1,5)=</t>
  </si>
  <si>
    <t>(0,75x0,6)+(0,32x1,2x2)+(1,47x1,2)=</t>
  </si>
  <si>
    <t>0,75x1,5=</t>
  </si>
  <si>
    <t>(0,75x0,6)+(0,85x1,20x3)=</t>
  </si>
  <si>
    <t>Desconto total (m²)</t>
  </si>
  <si>
    <t>Área Total (m²)</t>
  </si>
  <si>
    <t>Área Total=</t>
  </si>
  <si>
    <t>Perímetro(m)</t>
  </si>
  <si>
    <t>Altura(m)</t>
  </si>
  <si>
    <t>A = P X H(m²)</t>
  </si>
  <si>
    <t>Área total</t>
  </si>
  <si>
    <t>ED-50498</t>
  </si>
  <si>
    <t>PINTURA LÁTEX (PVA) EM PAREDE, DUAS (2) DEMÃOS, COM
APLICAÇÃO MANUAL, EXCLUSIVE SELADOR ACRÍLICO E MASSA
ACRÍLICA/CORRIDA (PVA)</t>
  </si>
  <si>
    <t>PINTURA ESMALTE BASE SOLVENTE EM SUPERFÍCIES METÁLICAS
, DUAS (2) DEMÃOS, COM APLICAÇÃO MANUAL, INCLUSIVE UMA (1)
DEMÃO DE FUNDO ANTICORROSIVO</t>
  </si>
  <si>
    <t>ED-50495</t>
  </si>
  <si>
    <t>ED-50491</t>
  </si>
  <si>
    <t>PINTURA ESMALTE BASE SOLVENTE EM ESQUADRIAS DE FERRO,
DUAS (2) DEMÃOS, COM APLICAÇÃO MANUAL, INCLUSIVE UMA (1)
DEMÃO DE FUNDO ANTICORROSIVO</t>
  </si>
  <si>
    <t>ED-50499</t>
  </si>
  <si>
    <t>PINTURA LÁTEX (PVA) EM TETO, DUAS (2) DEMÃOS, COM
APLICAÇÃO MANUAL, EXCLUSIVE SELADOR ACRÍLICO E MASSA
ACRÍLICA/CORRIDA (PVA)</t>
  </si>
  <si>
    <t>ED-48332</t>
  </si>
  <si>
    <t>HAMMERITE ESMALTE SINTÉTICO - DIRETO NA FERRUGEM Galão de 2,4L</t>
  </si>
  <si>
    <t>ITENS</t>
  </si>
  <si>
    <t>UND.</t>
  </si>
  <si>
    <t>QUANT.</t>
  </si>
  <si>
    <t>lojacoral.com.br(valor total com o frete)</t>
  </si>
  <si>
    <t>MÉDIA</t>
  </si>
  <si>
    <t>UN</t>
  </si>
  <si>
    <t>01</t>
  </si>
  <si>
    <t>Engenheiro Responsável</t>
  </si>
  <si>
    <t>CREA 241871/D-MG</t>
  </si>
  <si>
    <t>PINGADEIRA COM DIMENSÃO (20X5)CM, MOLDADO "IN-LOCO", EM
CONCRETO NÃO ESTRUTURAL, PREPARADO EM OBRA COM
BETONEIRA, COM FCK 15MPA, INCLUSIVE LANÇAMENTO,
ADENSAMENTO, ACABAMENTO E ARMAÇÃO</t>
  </si>
  <si>
    <t>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</si>
  <si>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</si>
  <si>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</si>
  <si>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</si>
  <si>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</si>
  <si>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</si>
  <si>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</si>
  <si>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</si>
  <si>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</si>
  <si>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</si>
  <si>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</si>
  <si>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</si>
  <si>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Hammerite Esmalte Sintético - Direto na ferrugem. - Branco - Galão de 2,4L</t>
  </si>
  <si>
    <t>www.mercadolivre.com.br (valor total com o frete)</t>
  </si>
  <si>
    <t>COTAÇÃO</t>
  </si>
  <si>
    <t>HAMMERITE ESMALTE SINTÉTICO - DIRETO NA FERRUGEN - BRANCO - GALÃO DE 2,4L</t>
  </si>
  <si>
    <t>PINTURA LÁTEX (PVA) EM PAREDE, DUAS (2) DEMÃOS...</t>
  </si>
  <si>
    <t xml:space="preserve">Comprimento da grade= 27,25+22,05 = 49,3m           Altura da grade = 1m                                            Distância das barras = 0,15m                                   Largura das Barras = 0,01m                                                  b        </t>
  </si>
  <si>
    <t>Área a ser pintada por barra = 4x0,01 = 0,04m²</t>
  </si>
  <si>
    <r>
      <t xml:space="preserve">Área total das barras = 0,04 x 329 = 13,16m² + 10%(perda) ≅ </t>
    </r>
    <r>
      <rPr>
        <b/>
        <sz val="10"/>
        <rFont val="Century Gothic"/>
        <family val="2"/>
      </rPr>
      <t>14,5m²</t>
    </r>
  </si>
  <si>
    <t>Largura(m)</t>
  </si>
  <si>
    <t>Altura (m)</t>
  </si>
  <si>
    <t>Quantidade</t>
  </si>
  <si>
    <t>Área (m²)</t>
  </si>
  <si>
    <t>Desconto de 70% dos vidros = (41,41-70%) = 12,42 m²</t>
  </si>
  <si>
    <r>
      <t xml:space="preserve">Considerando os dois lados para pintura = 12,42 x 2 = </t>
    </r>
    <r>
      <rPr>
        <b/>
        <sz val="10"/>
        <rFont val="Century Gothic"/>
        <family val="2"/>
      </rPr>
      <t>24,84m²</t>
    </r>
  </si>
  <si>
    <r>
      <t xml:space="preserve">Total considerando os dois lados = 22,26 x 2 = </t>
    </r>
    <r>
      <rPr>
        <b/>
        <sz val="10"/>
        <rFont val="Century Gothic"/>
        <family val="2"/>
      </rPr>
      <t>44,52m²</t>
    </r>
  </si>
  <si>
    <t>ED-50528</t>
  </si>
  <si>
    <t>PINTURA COM VERNIZ SINTÉTICO MARÍTIMO EM ESQUADRIAS DE
MADEIRA, DUAS (2) DEMÃOS, ACABAMENTO TIPO FOSCO, COM
APLICAÇÃO MANUAL, INCLUSIVE PREPARAÇÃO DA SUPERFÍCIE
COM LIXAMENTO</t>
  </si>
  <si>
    <t>ED-50382</t>
  </si>
  <si>
    <t>PINTOR COM ENCARGOS COMPLEMENTARES</t>
  </si>
  <si>
    <t>HAMMERITE ESMALTE SINTÉTICO... - GALÃO DE 2,4L</t>
  </si>
  <si>
    <t>01 galão de 2.4 L</t>
  </si>
  <si>
    <t>PINTURA ESMALTE BASE SOLVENTE EM SUPERFÍCIES METÁLICAS...</t>
  </si>
  <si>
    <t>ITEM 1.3  ED-50498</t>
  </si>
  <si>
    <t>PINTURA ESMALTE BASE SOLVENTE EM ESQUADRIAS...</t>
  </si>
  <si>
    <t>PINTURA COM VERNIZ SINTÉTICO...</t>
  </si>
  <si>
    <t>PINTURA LÁTEX (PVA) EM TETO...</t>
  </si>
  <si>
    <r>
      <t xml:space="preserve">4,48 + 3,52 + 8,87 + 11,94 + 4,74 + 23,66 + 7,19 + 13,05 + 1,86 + 1,92 + 4,55 + 13,21 + 15,16 + 20,43 + 12,53 + 10,56 = </t>
    </r>
    <r>
      <rPr>
        <b/>
        <sz val="10"/>
        <rFont val="Century Gothic"/>
        <family val="2"/>
      </rPr>
      <t>157,67m²</t>
    </r>
  </si>
  <si>
    <t>CHAPA DE ACO GALVANIZADA BITOLA GSG 18, E = 1,25 MM...</t>
  </si>
  <si>
    <r>
      <rPr>
        <sz val="10"/>
        <rFont val="Century Gothic"/>
        <family val="2"/>
      </rPr>
      <t>Conforme projeto =</t>
    </r>
    <r>
      <rPr>
        <b/>
        <sz val="10"/>
        <rFont val="Century Gothic"/>
        <family val="2"/>
      </rPr>
      <t xml:space="preserve"> 355,3m² </t>
    </r>
  </si>
  <si>
    <r>
      <t xml:space="preserve">Considerando um dia de trabalho = </t>
    </r>
    <r>
      <rPr>
        <b/>
        <sz val="10"/>
        <rFont val="Century Gothic"/>
        <family val="2"/>
      </rPr>
      <t>8H</t>
    </r>
  </si>
  <si>
    <t>PINGADEIRA COM DIMENSÃO (20X5)CM, MOLDADO "IN-LOCO"...</t>
  </si>
  <si>
    <r>
      <rPr>
        <sz val="10"/>
        <rFont val="Century Gothic"/>
        <family val="2"/>
      </rPr>
      <t xml:space="preserve">24,61+ 18,31 + 3,98 = </t>
    </r>
    <r>
      <rPr>
        <b/>
        <sz val="10"/>
        <rFont val="Century Gothic"/>
        <family val="2"/>
      </rPr>
      <t>46,90m</t>
    </r>
  </si>
  <si>
    <t>PINTURA</t>
  </si>
  <si>
    <t>SERRALHERIA</t>
  </si>
  <si>
    <t>VIDRAÇARIA</t>
  </si>
  <si>
    <t>2.1</t>
  </si>
  <si>
    <t>2.2</t>
  </si>
  <si>
    <t>3.1</t>
  </si>
  <si>
    <t>LOCAL: RUA RUI BARBOSA, 28 - CENTRO - DORES DO INDAIÁ/MG</t>
  </si>
  <si>
    <r>
      <t xml:space="preserve">PRAZO DA OBRA: </t>
    </r>
    <r>
      <rPr>
        <sz val="10"/>
        <rFont val="Arial"/>
        <family val="2"/>
      </rPr>
      <t>03 MESES</t>
    </r>
  </si>
  <si>
    <r>
      <t xml:space="preserve">Somente para passar o hammerite nas esquadrias e grades - 2 dias = 8x2 = </t>
    </r>
    <r>
      <rPr>
        <b/>
        <sz val="10"/>
        <rFont val="Century Gothic"/>
        <family val="2"/>
      </rPr>
      <t xml:space="preserve">16h </t>
    </r>
    <r>
      <rPr>
        <sz val="10"/>
        <rFont val="Century Gothic"/>
        <family val="2"/>
      </rPr>
      <t>(os demais serviços de pintura já consideram o pintor na composição)</t>
    </r>
  </si>
  <si>
    <t>1.12</t>
  </si>
  <si>
    <t>1.13</t>
  </si>
  <si>
    <t>ED-50473</t>
  </si>
  <si>
    <t>EMASSAMENTO EM PAREDE COM MASSA ACRÍLICA, UMA (1)
DEMÃO, INCLUSIVE LIXAMENTO PARA PINTURA</t>
  </si>
  <si>
    <t>EMASSAMENTO EM PAREDE COM MASSA ACRÍLICA...</t>
  </si>
  <si>
    <t>ED-50477</t>
  </si>
  <si>
    <t>EMASSAMENTO EM PAREDE COM MASSA CORRIDA (PVA), UMA (1)
DEMÃO, INCLUSIVE LIXAMENTO PARA PINTURA</t>
  </si>
  <si>
    <r>
      <rPr>
        <sz val="10"/>
        <rFont val="Century Gothic"/>
        <family val="2"/>
      </rPr>
      <t xml:space="preserve">Conforme memória de cálculo abaixo = </t>
    </r>
    <r>
      <rPr>
        <b/>
        <sz val="10"/>
        <rFont val="Century Gothic"/>
        <family val="2"/>
      </rPr>
      <t>14,5 m²</t>
    </r>
  </si>
  <si>
    <r>
      <rPr>
        <sz val="10"/>
        <rFont val="Century Gothic"/>
        <family val="2"/>
      </rPr>
      <t xml:space="preserve">Conforme memória de cálculo abaixo = </t>
    </r>
    <r>
      <rPr>
        <b/>
        <sz val="10"/>
        <rFont val="Century Gothic"/>
        <family val="2"/>
      </rPr>
      <t>24,84 m²</t>
    </r>
  </si>
  <si>
    <r>
      <rPr>
        <sz val="10"/>
        <rFont val="Century Gothic"/>
        <family val="2"/>
      </rPr>
      <t xml:space="preserve">Conforme memória de cálculo abaixo = </t>
    </r>
    <r>
      <rPr>
        <b/>
        <sz val="10"/>
        <rFont val="Century Gothic"/>
        <family val="2"/>
      </rPr>
      <t>44,52 m²</t>
    </r>
  </si>
  <si>
    <t>EMASSAMENTO EM PAREDE COM MASSA CORRIDA...</t>
  </si>
  <si>
    <t>PINTURA ACRÍLICA PARA PISO EM PASSEIO/SUPERFÍCIE...</t>
  </si>
  <si>
    <t>ITEM 1.8  PINTURA COM TINTA ESMALTE PARA AS GRADES ED-50495</t>
  </si>
  <si>
    <t>ITEM 1.9 PINTURA TINTA ESMALTE PARA AS PORTAS E JANELAS  ED-50491</t>
  </si>
  <si>
    <t>ITEM 1.10 PINTURA COM VERNIZ PARA AS PORTAS E JANELAS  ED-50528</t>
  </si>
  <si>
    <t>Área a descontar(m²)</t>
  </si>
  <si>
    <t xml:space="preserve"> (18 X 3,3 X 2) + (18 X 1,25 X 2) + (10,60 X 3,3 X 2) + 18 + 18  = 269,76m²</t>
  </si>
  <si>
    <t>Área Externa (m²)</t>
  </si>
  <si>
    <t>Área Externa - os descontos = 269,76 - 43,99 = 225,77m²</t>
  </si>
  <si>
    <r>
      <t xml:space="preserve">Considerar 70% dessa área = 225,77 x 70% = </t>
    </r>
    <r>
      <rPr>
        <b/>
        <sz val="10"/>
        <rFont val="Arial"/>
        <family val="2"/>
      </rPr>
      <t>158,04m²</t>
    </r>
  </si>
  <si>
    <t>Total =</t>
  </si>
  <si>
    <t>1.4 EMASSAMENTO EM PAREDE COM MASSA ACRÍLICA...</t>
  </si>
  <si>
    <r>
      <rPr>
        <sz val="10"/>
        <rFont val="Century Gothic"/>
        <family val="2"/>
      </rPr>
      <t xml:space="preserve">Conforme memória de cálculo abaixo = </t>
    </r>
    <r>
      <rPr>
        <b/>
        <sz val="10"/>
        <rFont val="Century Gothic"/>
        <family val="2"/>
      </rPr>
      <t>158,04 m²</t>
    </r>
  </si>
  <si>
    <t>1.5 EMASSAMENTO EM PAREDE COM MASSA CORRIDA...</t>
  </si>
  <si>
    <t>COT.</t>
  </si>
  <si>
    <t>PINGADEIRA</t>
  </si>
  <si>
    <t>4.1</t>
  </si>
  <si>
    <t>OBRA: MANUTENÇÃO DO CENTRO DE SAÚDE - "ANTIGO POSTO CENTRAL"</t>
  </si>
  <si>
    <t>ITEM 1.2  ED-50451 ÁREA EXTERNA</t>
  </si>
  <si>
    <t>ITEM 1.2  ED-50451 ÁREA INTERNA</t>
  </si>
  <si>
    <r>
      <t xml:space="preserve">Área Externa - os descontos = 269,76 - 43,99 = </t>
    </r>
    <r>
      <rPr>
        <b/>
        <sz val="10"/>
        <rFont val="Arial"/>
        <family val="2"/>
      </rPr>
      <t>225,77m²</t>
    </r>
  </si>
  <si>
    <t>ITEM 1.2  ED-50451 TOTAL</t>
  </si>
  <si>
    <r>
      <t xml:space="preserve">155,71 + 225,77 + 88,43(muro)  = </t>
    </r>
    <r>
      <rPr>
        <b/>
        <sz val="12"/>
        <rFont val="Century Gothic"/>
        <family val="2"/>
      </rPr>
      <t>469,91 m²</t>
    </r>
  </si>
  <si>
    <r>
      <rPr>
        <sz val="10"/>
        <rFont val="Century Gothic"/>
        <family val="2"/>
      </rPr>
      <t xml:space="preserve">Conforme memória de cálculo a baixo = </t>
    </r>
    <r>
      <rPr>
        <b/>
        <sz val="10"/>
        <rFont val="Century Gothic"/>
        <family val="2"/>
      </rPr>
      <t>469,91 m²</t>
    </r>
  </si>
  <si>
    <r>
      <rPr>
        <sz val="10"/>
        <rFont val="Century Gothic"/>
        <family val="2"/>
      </rPr>
      <t xml:space="preserve">Conforme memória de cálculo a baixo = </t>
    </r>
    <r>
      <rPr>
        <b/>
        <sz val="10"/>
        <rFont val="Century Gothic"/>
        <family val="2"/>
      </rPr>
      <t>156,55 m²</t>
    </r>
  </si>
  <si>
    <t>Somatório dos itens 1.2 (área interna) e 1.3 = 155,71 + 156,55 = 312,26m²</t>
  </si>
  <si>
    <r>
      <t xml:space="preserve">Considerar 70% dessa área = 312,26 x 70% = </t>
    </r>
    <r>
      <rPr>
        <b/>
        <sz val="10"/>
        <rFont val="Arial"/>
        <family val="2"/>
      </rPr>
      <t>218,58 m²</t>
    </r>
  </si>
  <si>
    <t xml:space="preserve">VIDRAÇARIA </t>
  </si>
  <si>
    <t>ED-31468</t>
  </si>
  <si>
    <t>ENTELAMENTO PREVENTIVO OU CORRETIVO DE SUPERFÍCIE
SUJEITA A TRINCA, INCLUSIVE TELA DE POLIÉSTER
ESTRUTURANTE, EXCLUSIVE REVESTIMENTO DE ACABAMENTO</t>
  </si>
  <si>
    <t>5.1</t>
  </si>
  <si>
    <t>ED-6282</t>
  </si>
  <si>
    <t>REBOCO COM ARGAMASSA, TRAÇO 1:2:8 (CIMENTO, CAL E AREIA)
, ESP. 25MM, APLICAÇÃO MANUAL, INCLUSIVE ARGAMASSA COM
PREPARO MECANIZADO</t>
  </si>
  <si>
    <t>5.2</t>
  </si>
  <si>
    <t>ED-48502</t>
  </si>
  <si>
    <t>DEMOLIÇÃO MANUAL DE REVESTIMENTO CERÂMICO, AZULEJO
OU LADRILHO HIDRÁULICO, INCLUSIVE AFASTAMENTO E
EMPILHAMENTO, EXCLUSIVE DEMOLIÇÃO DO REBOCO OU
EMBOÇO, TRANSPORTE E RETIRADA DO MATERIAL DEMOLIDO</t>
  </si>
  <si>
    <t>REBOCO + DEMOLIÇÃO</t>
  </si>
  <si>
    <t>5.3</t>
  </si>
  <si>
    <r>
      <rPr>
        <sz val="10"/>
        <rFont val="Century Gothic"/>
        <family val="2"/>
      </rPr>
      <t xml:space="preserve">Conforme memória de cálculo abaixo = </t>
    </r>
    <r>
      <rPr>
        <b/>
        <sz val="10"/>
        <rFont val="Century Gothic"/>
        <family val="2"/>
      </rPr>
      <t>218,58 m²</t>
    </r>
  </si>
  <si>
    <t>DEMOLIÇÃO MANUAL DE REVESTIMENTO CERÂMICO, AZULEJO...</t>
  </si>
  <si>
    <t>ENTELAMENTO PREVENTIVO OU CORRETIVO DE SUPERFÍCIE
SUJEITA A TRINCA...</t>
  </si>
  <si>
    <t>REBOCO COM ARGAMASSA, TRAÇO 1:2:8 ...</t>
  </si>
  <si>
    <t>OBRA: MANUTENÇÃO DO CENTRO DE SAÚDE "ANTIGO POSTO CENTRAL"</t>
  </si>
  <si>
    <t>MANUTENÇÃO DO CENTRO DE SAÚDE</t>
  </si>
  <si>
    <t>REFERÊNCIA: SINAPI 12/2025 - NÃO DESONERADO / SETOP 10/2025 - SEM DESONERAÇÃO</t>
  </si>
  <si>
    <t>5m² dos azuleijos dentro das salas</t>
  </si>
  <si>
    <t>10m² de entelamento e reboco para cobrir as imperfeições da edificação.</t>
  </si>
  <si>
    <t>www.leroymerlin.com.br/ (valor total com o frete)</t>
  </si>
  <si>
    <t>PRAZO DE EXECUÇÃO:  03 MESES</t>
  </si>
  <si>
    <t>20 DE JANEIRO DE 2026</t>
  </si>
  <si>
    <t>DATA:     20/01/2026</t>
  </si>
  <si>
    <r>
      <t>DATA: 03 DE MARÇO</t>
    </r>
    <r>
      <rPr>
        <b/>
        <sz val="10.5"/>
        <color rgb="FF000000"/>
        <rFont val="Century Gothic"/>
        <family val="2"/>
      </rPr>
      <t xml:space="preserve"> </t>
    </r>
    <r>
      <rPr>
        <b/>
        <sz val="10.5"/>
        <color indexed="8"/>
        <rFont val="Century Gothic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</si>
</sst>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&quot;R$ &quot;#,##0.00"/>
    <numFmt numFmtId="167" formatCode="&quot;R$&quot;\ #,##0.00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color indexed="8"/>
      <name val="Century Gothic"/>
      <family val="2"/>
    </font>
    <font>
      <b/>
      <sz val="10"/>
      <name val="Century Gothic"/>
      <family val="2"/>
    </font>
    <font>
      <sz val="10"/>
      <color indexed="8"/>
      <name val="Century Gothic"/>
      <family val="2"/>
    </font>
    <font>
      <b/>
      <sz val="9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10.5"/>
      <color indexed="8"/>
      <name val="Century Gothic"/>
      <family val="2"/>
    </font>
    <font>
      <sz val="8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color theme="1"/>
      <name val="Times New Roman"/>
      <family val="1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80"/>
      <name val="Arial"/>
      <family val="2"/>
    </font>
    <font>
      <sz val="8"/>
      <name val="Arial Nova"/>
      <family val="2"/>
    </font>
    <font>
      <sz val="10"/>
      <name val="Century Gothic"/>
      <family val="2"/>
    </font>
    <font>
      <b/>
      <sz val="14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i/>
      <sz val="9"/>
      <name val="Century Gothic"/>
      <family val="2"/>
    </font>
    <font>
      <b/>
      <sz val="9"/>
      <name val="Century Gothic"/>
      <family val="2"/>
    </font>
    <font>
      <b/>
      <i/>
      <sz val="14"/>
      <name val="Century Gothic"/>
      <family val="2"/>
    </font>
    <font>
      <b/>
      <sz val="12"/>
      <name val="Arial"/>
      <family val="2"/>
    </font>
    <font>
      <b/>
      <u/>
      <sz val="10"/>
      <name val="Century Gothic"/>
      <family val="2"/>
    </font>
    <font>
      <b/>
      <sz val="16"/>
      <name val="Century Gothic"/>
      <family val="2"/>
    </font>
    <font>
      <sz val="12"/>
      <name val="Century Gothic"/>
      <family val="2"/>
    </font>
    <font>
      <b/>
      <sz val="10.5"/>
      <color rgb="FF00000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D6E3BC"/>
        <bgColor rgb="FFD6E3B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0" fontId="2" fillId="0" borderId="0"/>
  </cellStyleXfs>
  <cellXfs count="33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4" borderId="17" xfId="0" applyFont="1" applyFill="1" applyBorder="1" applyAlignment="1">
      <alignment vertical="center"/>
    </xf>
    <xf numFmtId="0" fontId="3" fillId="4" borderId="21" xfId="0" applyFont="1" applyFill="1" applyBorder="1" applyAlignment="1">
      <alignment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/>
    </xf>
    <xf numFmtId="49" fontId="21" fillId="4" borderId="1" xfId="0" applyNumberFormat="1" applyFont="1" applyFill="1" applyBorder="1" applyAlignment="1">
      <alignment horizontal="center" vertical="top" wrapText="1"/>
    </xf>
    <xf numFmtId="10" fontId="21" fillId="4" borderId="1" xfId="0" applyNumberFormat="1" applyFont="1" applyFill="1" applyBorder="1" applyAlignment="1">
      <alignment vertical="top" wrapText="1"/>
    </xf>
    <xf numFmtId="44" fontId="23" fillId="4" borderId="1" xfId="3" applyFont="1" applyFill="1" applyBorder="1" applyAlignment="1">
      <alignment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10" fontId="23" fillId="4" borderId="1" xfId="0" applyNumberFormat="1" applyFont="1" applyFill="1" applyBorder="1" applyAlignment="1">
      <alignment vertical="top" wrapText="1"/>
    </xf>
    <xf numFmtId="166" fontId="23" fillId="4" borderId="1" xfId="0" applyNumberFormat="1" applyFont="1" applyFill="1" applyBorder="1" applyAlignment="1">
      <alignment vertical="top" wrapText="1"/>
    </xf>
    <xf numFmtId="0" fontId="3" fillId="4" borderId="30" xfId="0" applyFont="1" applyFill="1" applyBorder="1" applyAlignment="1">
      <alignment wrapText="1"/>
    </xf>
    <xf numFmtId="0" fontId="3" fillId="4" borderId="31" xfId="0" applyFont="1" applyFill="1" applyBorder="1" applyAlignment="1">
      <alignment wrapText="1"/>
    </xf>
    <xf numFmtId="0" fontId="3" fillId="4" borderId="33" xfId="0" applyFont="1" applyFill="1" applyBorder="1" applyAlignment="1">
      <alignment wrapText="1"/>
    </xf>
    <xf numFmtId="0" fontId="0" fillId="0" borderId="9" xfId="0" applyBorder="1" applyAlignment="1">
      <alignment vertical="center"/>
    </xf>
    <xf numFmtId="0" fontId="3" fillId="4" borderId="0" xfId="0" applyFont="1" applyFill="1" applyAlignment="1">
      <alignment wrapText="1"/>
    </xf>
    <xf numFmtId="0" fontId="3" fillId="4" borderId="33" xfId="0" applyFont="1" applyFill="1" applyBorder="1"/>
    <xf numFmtId="0" fontId="19" fillId="0" borderId="2" xfId="0" applyFont="1" applyBorder="1" applyAlignment="1">
      <alignment horizontal="center" vertical="center"/>
    </xf>
    <xf numFmtId="0" fontId="0" fillId="4" borderId="0" xfId="0" applyFill="1" applyAlignment="1">
      <alignment wrapText="1"/>
    </xf>
    <xf numFmtId="0" fontId="2" fillId="4" borderId="33" xfId="0" applyFont="1" applyFill="1" applyBorder="1"/>
    <xf numFmtId="0" fontId="0" fillId="4" borderId="0" xfId="0" applyFill="1"/>
    <xf numFmtId="0" fontId="24" fillId="4" borderId="33" xfId="0" applyFont="1" applyFill="1" applyBorder="1"/>
    <xf numFmtId="0" fontId="24" fillId="4" borderId="0" xfId="0" applyFont="1" applyFill="1" applyAlignment="1">
      <alignment wrapText="1"/>
    </xf>
    <xf numFmtId="0" fontId="22" fillId="4" borderId="28" xfId="0" applyFont="1" applyFill="1" applyBorder="1"/>
    <xf numFmtId="0" fontId="22" fillId="4" borderId="35" xfId="0" applyFont="1" applyFill="1" applyBorder="1" applyAlignment="1">
      <alignment wrapText="1"/>
    </xf>
    <xf numFmtId="0" fontId="0" fillId="4" borderId="35" xfId="0" applyFill="1" applyBorder="1"/>
    <xf numFmtId="10" fontId="21" fillId="4" borderId="1" xfId="0" applyNumberFormat="1" applyFont="1" applyFill="1" applyBorder="1" applyAlignment="1">
      <alignment horizontal="center" vertical="top" wrapText="1"/>
    </xf>
    <xf numFmtId="44" fontId="24" fillId="4" borderId="25" xfId="3" applyFont="1" applyFill="1" applyBorder="1" applyAlignment="1">
      <alignment horizontal="center" vertical="top" wrapText="1"/>
    </xf>
    <xf numFmtId="10" fontId="23" fillId="4" borderId="25" xfId="0" applyNumberFormat="1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/>
    <xf numFmtId="44" fontId="11" fillId="3" borderId="1" xfId="3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9" fillId="0" borderId="41" xfId="0" applyFont="1" applyBorder="1" applyAlignment="1">
      <alignment horizontal="center" vertical="top" wrapText="1"/>
    </xf>
    <xf numFmtId="0" fontId="31" fillId="0" borderId="42" xfId="0" applyFont="1" applyBorder="1" applyAlignment="1">
      <alignment horizontal="center" vertical="top" wrapText="1"/>
    </xf>
    <xf numFmtId="2" fontId="31" fillId="0" borderId="42" xfId="0" applyNumberFormat="1" applyFont="1" applyBorder="1" applyAlignment="1">
      <alignment horizontal="center" vertical="center" wrapText="1"/>
    </xf>
    <xf numFmtId="0" fontId="33" fillId="0" borderId="0" xfId="0" applyFont="1"/>
    <xf numFmtId="0" fontId="34" fillId="5" borderId="49" xfId="0" applyFont="1" applyFill="1" applyBorder="1" applyAlignment="1">
      <alignment horizontal="center" wrapText="1"/>
    </xf>
    <xf numFmtId="0" fontId="33" fillId="0" borderId="50" xfId="0" applyFont="1" applyBorder="1" applyAlignment="1">
      <alignment wrapText="1"/>
    </xf>
    <xf numFmtId="2" fontId="33" fillId="0" borderId="51" xfId="0" applyNumberFormat="1" applyFont="1" applyBorder="1" applyAlignment="1">
      <alignment horizontal="center" wrapText="1"/>
    </xf>
    <xf numFmtId="2" fontId="33" fillId="6" borderId="51" xfId="0" applyNumberFormat="1" applyFont="1" applyFill="1" applyBorder="1" applyAlignment="1">
      <alignment wrapText="1"/>
    </xf>
    <xf numFmtId="2" fontId="33" fillId="0" borderId="50" xfId="0" applyNumberFormat="1" applyFont="1" applyBorder="1" applyAlignment="1">
      <alignment horizontal="center" wrapText="1"/>
    </xf>
    <xf numFmtId="2" fontId="33" fillId="6" borderId="50" xfId="0" applyNumberFormat="1" applyFont="1" applyFill="1" applyBorder="1" applyAlignment="1">
      <alignment wrapText="1"/>
    </xf>
    <xf numFmtId="0" fontId="34" fillId="0" borderId="50" xfId="0" applyFont="1" applyBorder="1" applyAlignment="1">
      <alignment wrapText="1"/>
    </xf>
    <xf numFmtId="2" fontId="34" fillId="0" borderId="50" xfId="0" applyNumberFormat="1" applyFont="1" applyBorder="1" applyAlignment="1">
      <alignment horizontal="center" wrapText="1"/>
    </xf>
    <xf numFmtId="2" fontId="34" fillId="0" borderId="50" xfId="0" applyNumberFormat="1" applyFont="1" applyBorder="1" applyAlignment="1">
      <alignment wrapText="1"/>
    </xf>
    <xf numFmtId="0" fontId="34" fillId="0" borderId="52" xfId="0" applyFont="1" applyBorder="1" applyAlignment="1">
      <alignment wrapText="1"/>
    </xf>
    <xf numFmtId="2" fontId="34" fillId="0" borderId="52" xfId="0" applyNumberFormat="1" applyFont="1" applyBorder="1" applyAlignment="1">
      <alignment horizontal="center" wrapText="1"/>
    </xf>
    <xf numFmtId="2" fontId="34" fillId="0" borderId="52" xfId="0" applyNumberFormat="1" applyFont="1" applyBorder="1" applyAlignment="1">
      <alignment wrapText="1"/>
    </xf>
    <xf numFmtId="0" fontId="27" fillId="0" borderId="0" xfId="0" applyFont="1"/>
    <xf numFmtId="0" fontId="33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9" fontId="0" fillId="0" borderId="0" xfId="1" applyFont="1"/>
    <xf numFmtId="0" fontId="37" fillId="0" borderId="0" xfId="0" applyFont="1"/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166" fontId="23" fillId="4" borderId="1" xfId="0" applyNumberFormat="1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 wrapText="1"/>
    </xf>
    <xf numFmtId="10" fontId="27" fillId="0" borderId="0" xfId="1" applyNumberFormat="1" applyFont="1" applyFill="1"/>
    <xf numFmtId="0" fontId="35" fillId="0" borderId="0" xfId="0" applyFont="1"/>
    <xf numFmtId="0" fontId="3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7" borderId="26" xfId="0" applyFont="1" applyFill="1" applyBorder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wrapText="1"/>
    </xf>
    <xf numFmtId="2" fontId="37" fillId="0" borderId="1" xfId="0" applyNumberFormat="1" applyFont="1" applyBorder="1" applyAlignment="1">
      <alignment horizontal="center" vertical="center"/>
    </xf>
    <xf numFmtId="0" fontId="41" fillId="0" borderId="1" xfId="4" applyFont="1" applyBorder="1" applyAlignment="1">
      <alignment horizontal="center" vertical="center"/>
    </xf>
    <xf numFmtId="49" fontId="41" fillId="0" borderId="1" xfId="4" applyNumberFormat="1" applyFont="1" applyBorder="1" applyAlignment="1">
      <alignment horizontal="center" vertical="center"/>
    </xf>
    <xf numFmtId="167" fontId="41" fillId="0" borderId="1" xfId="4" applyNumberFormat="1" applyFont="1" applyBorder="1" applyAlignment="1">
      <alignment horizontal="center" vertical="center" wrapText="1"/>
    </xf>
    <xf numFmtId="167" fontId="41" fillId="0" borderId="25" xfId="4" applyNumberFormat="1" applyFont="1" applyBorder="1" applyAlignment="1">
      <alignment horizontal="center" vertical="center" wrapText="1"/>
    </xf>
    <xf numFmtId="10" fontId="42" fillId="0" borderId="1" xfId="5" applyNumberFormat="1" applyFont="1" applyFill="1" applyBorder="1" applyAlignment="1" applyProtection="1">
      <alignment horizontal="center" vertical="center" wrapText="1"/>
    </xf>
    <xf numFmtId="49" fontId="42" fillId="0" borderId="1" xfId="5" applyNumberFormat="1" applyFont="1" applyFill="1" applyBorder="1" applyAlignment="1" applyProtection="1">
      <alignment horizontal="center" vertical="center" wrapText="1"/>
    </xf>
    <xf numFmtId="167" fontId="42" fillId="0" borderId="1" xfId="4" applyNumberFormat="1" applyFont="1" applyBorder="1" applyAlignment="1">
      <alignment horizontal="center" vertical="center" wrapText="1"/>
    </xf>
    <xf numFmtId="167" fontId="42" fillId="0" borderId="25" xfId="4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10" fontId="15" fillId="0" borderId="1" xfId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 wrapText="1"/>
    </xf>
    <xf numFmtId="8" fontId="10" fillId="3" borderId="1" xfId="3" applyNumberFormat="1" applyFont="1" applyFill="1" applyBorder="1" applyAlignment="1">
      <alignment horizontal="center" vertical="center" wrapText="1"/>
    </xf>
    <xf numFmtId="44" fontId="10" fillId="3" borderId="1" xfId="3" applyFont="1" applyFill="1" applyBorder="1" applyAlignment="1">
      <alignment horizontal="center" vertical="center" wrapText="1"/>
    </xf>
    <xf numFmtId="2" fontId="10" fillId="3" borderId="1" xfId="2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left" wrapText="1"/>
    </xf>
    <xf numFmtId="0" fontId="37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2" fontId="2" fillId="0" borderId="1" xfId="0" applyNumberFormat="1" applyFont="1" applyBorder="1"/>
    <xf numFmtId="0" fontId="37" fillId="0" borderId="1" xfId="0" applyFont="1" applyBorder="1" applyAlignment="1">
      <alignment vertical="center" wrapText="1"/>
    </xf>
    <xf numFmtId="0" fontId="37" fillId="0" borderId="0" xfId="0" applyFont="1" applyAlignment="1">
      <alignment horizontal="center"/>
    </xf>
    <xf numFmtId="10" fontId="4" fillId="0" borderId="0" xfId="1" applyNumberFormat="1" applyFont="1"/>
    <xf numFmtId="0" fontId="20" fillId="4" borderId="62" xfId="0" applyFont="1" applyFill="1" applyBorder="1" applyAlignment="1">
      <alignment vertical="center" wrapText="1"/>
    </xf>
    <xf numFmtId="0" fontId="20" fillId="4" borderId="60" xfId="0" applyFont="1" applyFill="1" applyBorder="1" applyAlignment="1">
      <alignment vertical="center" wrapText="1"/>
    </xf>
    <xf numFmtId="10" fontId="21" fillId="4" borderId="1" xfId="3" applyNumberFormat="1" applyFont="1" applyFill="1" applyBorder="1" applyAlignment="1">
      <alignment vertical="top" wrapText="1"/>
    </xf>
    <xf numFmtId="10" fontId="22" fillId="4" borderId="25" xfId="3" applyNumberFormat="1" applyFont="1" applyFill="1" applyBorder="1" applyAlignment="1">
      <alignment horizontal="center" vertical="top" wrapText="1"/>
    </xf>
    <xf numFmtId="2" fontId="47" fillId="0" borderId="1" xfId="0" applyNumberFormat="1" applyFont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 wrapText="1"/>
    </xf>
    <xf numFmtId="8" fontId="12" fillId="3" borderId="1" xfId="3" applyNumberFormat="1" applyFont="1" applyFill="1" applyBorder="1" applyAlignment="1">
      <alignment horizontal="center" vertical="center" wrapText="1"/>
    </xf>
    <xf numFmtId="44" fontId="12" fillId="3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0" fillId="4" borderId="62" xfId="0" applyFont="1" applyFill="1" applyBorder="1" applyAlignment="1">
      <alignment horizontal="center" vertical="center" wrapText="1"/>
    </xf>
    <xf numFmtId="0" fontId="20" fillId="4" borderId="6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2" fontId="12" fillId="0" borderId="1" xfId="2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8" fontId="12" fillId="0" borderId="1" xfId="3" applyNumberFormat="1" applyFont="1" applyFill="1" applyBorder="1" applyAlignment="1">
      <alignment horizontal="center" vertical="center" wrapText="1"/>
    </xf>
    <xf numFmtId="44" fontId="12" fillId="0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/>
    </xf>
    <xf numFmtId="0" fontId="37" fillId="0" borderId="3" xfId="0" applyFont="1" applyBorder="1" applyAlignment="1">
      <alignment horizontal="left" wrapText="1"/>
    </xf>
    <xf numFmtId="0" fontId="37" fillId="0" borderId="53" xfId="0" applyFont="1" applyBorder="1" applyAlignment="1">
      <alignment horizontal="left" wrapText="1"/>
    </xf>
    <xf numFmtId="0" fontId="37" fillId="0" borderId="4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37" fillId="0" borderId="1" xfId="0" applyNumberFormat="1" applyFont="1" applyBorder="1" applyAlignment="1">
      <alignment horizontal="center"/>
    </xf>
    <xf numFmtId="0" fontId="37" fillId="0" borderId="1" xfId="0" applyFont="1" applyBorder="1" applyAlignment="1">
      <alignment horizontal="right"/>
    </xf>
    <xf numFmtId="2" fontId="37" fillId="0" borderId="3" xfId="0" applyNumberFormat="1" applyFont="1" applyBorder="1" applyAlignment="1">
      <alignment horizontal="center"/>
    </xf>
    <xf numFmtId="2" fontId="37" fillId="0" borderId="53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0" fontId="11" fillId="7" borderId="0" xfId="0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0" fontId="37" fillId="0" borderId="3" xfId="0" applyFont="1" applyBorder="1" applyAlignment="1">
      <alignment horizontal="right"/>
    </xf>
    <xf numFmtId="0" fontId="37" fillId="0" borderId="53" xfId="0" applyFont="1" applyBorder="1" applyAlignment="1">
      <alignment horizontal="right"/>
    </xf>
    <xf numFmtId="0" fontId="37" fillId="0" borderId="4" xfId="0" applyFont="1" applyBorder="1" applyAlignment="1">
      <alignment horizontal="right"/>
    </xf>
    <xf numFmtId="0" fontId="11" fillId="7" borderId="1" xfId="0" applyFont="1" applyFill="1" applyBorder="1" applyAlignment="1">
      <alignment horizontal="center" wrapText="1"/>
    </xf>
    <xf numFmtId="0" fontId="41" fillId="7" borderId="1" xfId="0" applyFont="1" applyFill="1" applyBorder="1" applyAlignment="1">
      <alignment horizontal="center" wrapText="1"/>
    </xf>
    <xf numFmtId="0" fontId="37" fillId="0" borderId="1" xfId="0" applyFont="1" applyBorder="1" applyAlignment="1">
      <alignment horizontal="left" wrapText="1"/>
    </xf>
    <xf numFmtId="0" fontId="46" fillId="7" borderId="54" xfId="0" applyFont="1" applyFill="1" applyBorder="1" applyAlignment="1">
      <alignment horizontal="center" vertical="center"/>
    </xf>
    <xf numFmtId="0" fontId="46" fillId="7" borderId="2" xfId="0" applyFont="1" applyFill="1" applyBorder="1" applyAlignment="1">
      <alignment horizontal="center" vertical="center"/>
    </xf>
    <xf numFmtId="0" fontId="46" fillId="7" borderId="6" xfId="0" applyFont="1" applyFill="1" applyBorder="1" applyAlignment="1">
      <alignment horizontal="center" vertical="center"/>
    </xf>
    <xf numFmtId="0" fontId="46" fillId="7" borderId="59" xfId="0" applyFont="1" applyFill="1" applyBorder="1" applyAlignment="1">
      <alignment horizontal="center" vertical="center"/>
    </xf>
    <xf numFmtId="0" fontId="46" fillId="7" borderId="9" xfId="0" applyFont="1" applyFill="1" applyBorder="1" applyAlignment="1">
      <alignment horizontal="center" vertical="center"/>
    </xf>
    <xf numFmtId="0" fontId="46" fillId="7" borderId="60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0" xfId="0" applyBorder="1" applyAlignment="1">
      <alignment horizontal="center"/>
    </xf>
    <xf numFmtId="0" fontId="47" fillId="0" borderId="1" xfId="0" applyFont="1" applyBorder="1" applyAlignment="1">
      <alignment horizontal="right"/>
    </xf>
    <xf numFmtId="49" fontId="12" fillId="0" borderId="26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8" fillId="7" borderId="54" xfId="0" applyFont="1" applyFill="1" applyBorder="1" applyAlignment="1">
      <alignment horizontal="center" vertical="center"/>
    </xf>
    <xf numFmtId="0" fontId="38" fillId="7" borderId="2" xfId="0" applyFont="1" applyFill="1" applyBorder="1" applyAlignment="1">
      <alignment horizontal="center" vertical="center"/>
    </xf>
    <xf numFmtId="0" fontId="38" fillId="7" borderId="6" xfId="0" applyFont="1" applyFill="1" applyBorder="1" applyAlignment="1">
      <alignment horizontal="center" vertical="center"/>
    </xf>
    <xf numFmtId="0" fontId="38" fillId="7" borderId="59" xfId="0" applyFont="1" applyFill="1" applyBorder="1" applyAlignment="1">
      <alignment horizontal="center" vertical="center"/>
    </xf>
    <xf numFmtId="0" fontId="38" fillId="7" borderId="9" xfId="0" applyFont="1" applyFill="1" applyBorder="1" applyAlignment="1">
      <alignment horizontal="center" vertical="center"/>
    </xf>
    <xf numFmtId="0" fontId="38" fillId="7" borderId="60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/>
    </xf>
    <xf numFmtId="0" fontId="2" fillId="0" borderId="5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6" fillId="7" borderId="1" xfId="0" applyFont="1" applyFill="1" applyBorder="1" applyAlignment="1">
      <alignment horizontal="center" vertical="center"/>
    </xf>
    <xf numFmtId="0" fontId="45" fillId="7" borderId="0" xfId="0" applyFont="1" applyFill="1" applyAlignment="1">
      <alignment horizontal="center" vertical="center"/>
    </xf>
    <xf numFmtId="0" fontId="45" fillId="7" borderId="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/>
    </xf>
    <xf numFmtId="0" fontId="48" fillId="7" borderId="1" xfId="0" applyFont="1" applyFill="1" applyBorder="1" applyAlignment="1">
      <alignment horizontal="center"/>
    </xf>
    <xf numFmtId="0" fontId="49" fillId="0" borderId="1" xfId="0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left" vertical="center" wrapText="1"/>
    </xf>
    <xf numFmtId="0" fontId="37" fillId="0" borderId="53" xfId="0" applyFont="1" applyBorder="1" applyAlignment="1">
      <alignment horizontal="left" vertical="center" wrapText="1"/>
    </xf>
    <xf numFmtId="0" fontId="37" fillId="0" borderId="4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top" wrapText="1"/>
    </xf>
    <xf numFmtId="0" fontId="37" fillId="0" borderId="53" xfId="0" applyFont="1" applyBorder="1" applyAlignment="1">
      <alignment horizontal="center" vertical="top" wrapText="1"/>
    </xf>
    <xf numFmtId="0" fontId="37" fillId="0" borderId="4" xfId="0" applyFont="1" applyBorder="1" applyAlignment="1">
      <alignment horizontal="center" vertical="top" wrapText="1"/>
    </xf>
    <xf numFmtId="0" fontId="37" fillId="0" borderId="54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6" xfId="0" applyFont="1" applyBorder="1" applyAlignment="1">
      <alignment horizontal="left" vertical="center" wrapText="1"/>
    </xf>
    <xf numFmtId="0" fontId="37" fillId="0" borderId="59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37" fillId="0" borderId="60" xfId="0" applyFont="1" applyBorder="1" applyAlignment="1">
      <alignment horizontal="left" vertical="center" wrapText="1"/>
    </xf>
    <xf numFmtId="0" fontId="37" fillId="0" borderId="7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4" xfId="0" applyBorder="1" applyAlignment="1">
      <alignment horizontal="left"/>
    </xf>
    <xf numFmtId="0" fontId="38" fillId="7" borderId="1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7" borderId="54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0" fontId="37" fillId="0" borderId="1" xfId="0" applyFont="1" applyBorder="1" applyAlignment="1">
      <alignment horizontal="center" vertical="center" wrapText="1"/>
    </xf>
    <xf numFmtId="49" fontId="12" fillId="0" borderId="61" xfId="0" applyNumberFormat="1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44" fillId="2" borderId="28" xfId="6" applyFont="1" applyFill="1" applyBorder="1" applyAlignment="1">
      <alignment horizontal="center" vertical="center"/>
    </xf>
    <xf numFmtId="0" fontId="44" fillId="2" borderId="35" xfId="6" applyFont="1" applyFill="1" applyBorder="1" applyAlignment="1">
      <alignment horizontal="center" vertical="center"/>
    </xf>
    <xf numFmtId="0" fontId="44" fillId="2" borderId="36" xfId="6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0" fillId="8" borderId="55" xfId="4" applyFont="1" applyFill="1" applyBorder="1" applyAlignment="1" applyProtection="1">
      <alignment horizontal="center" vertical="center" wrapText="1"/>
      <protection locked="0"/>
    </xf>
    <xf numFmtId="0" fontId="40" fillId="8" borderId="56" xfId="4" applyFont="1" applyFill="1" applyBorder="1" applyAlignment="1" applyProtection="1">
      <alignment horizontal="center" vertical="center" wrapText="1"/>
      <protection locked="0"/>
    </xf>
    <xf numFmtId="0" fontId="40" fillId="8" borderId="57" xfId="4" applyFont="1" applyFill="1" applyBorder="1" applyAlignment="1" applyProtection="1">
      <alignment horizontal="center" vertical="center" wrapText="1"/>
      <protection locked="0"/>
    </xf>
    <xf numFmtId="0" fontId="41" fillId="0" borderId="24" xfId="4" applyFont="1" applyBorder="1" applyAlignment="1">
      <alignment horizontal="center" vertical="center" wrapText="1"/>
    </xf>
    <xf numFmtId="0" fontId="41" fillId="0" borderId="1" xfId="4" applyFont="1" applyBorder="1" applyAlignment="1">
      <alignment horizontal="center" vertical="center" wrapText="1"/>
    </xf>
    <xf numFmtId="0" fontId="42" fillId="0" borderId="24" xfId="4" applyFont="1" applyBorder="1" applyAlignment="1">
      <alignment horizontal="center" vertical="center" wrapText="1"/>
    </xf>
    <xf numFmtId="0" fontId="42" fillId="0" borderId="1" xfId="4" applyFont="1" applyBorder="1" applyAlignment="1">
      <alignment horizontal="center" vertical="center" wrapText="1"/>
    </xf>
    <xf numFmtId="0" fontId="40" fillId="0" borderId="27" xfId="6" applyFont="1" applyBorder="1" applyAlignment="1">
      <alignment horizontal="center"/>
    </xf>
    <xf numFmtId="0" fontId="40" fillId="0" borderId="2" xfId="6" applyFont="1" applyBorder="1" applyAlignment="1">
      <alignment horizontal="center"/>
    </xf>
    <xf numFmtId="0" fontId="40" fillId="0" borderId="58" xfId="6" applyFont="1" applyBorder="1" applyAlignment="1">
      <alignment horizontal="center"/>
    </xf>
    <xf numFmtId="0" fontId="40" fillId="0" borderId="33" xfId="6" applyFont="1" applyBorder="1" applyAlignment="1">
      <alignment horizontal="center"/>
    </xf>
    <xf numFmtId="0" fontId="40" fillId="0" borderId="0" xfId="6" applyFont="1" applyAlignment="1">
      <alignment horizontal="center"/>
    </xf>
    <xf numFmtId="0" fontId="40" fillId="0" borderId="34" xfId="6" applyFont="1" applyBorder="1" applyAlignment="1">
      <alignment horizontal="center"/>
    </xf>
    <xf numFmtId="0" fontId="43" fillId="2" borderId="33" xfId="6" applyFont="1" applyFill="1" applyBorder="1" applyAlignment="1">
      <alignment horizontal="center" vertical="center"/>
    </xf>
    <xf numFmtId="0" fontId="43" fillId="2" borderId="0" xfId="6" applyFont="1" applyFill="1" applyAlignment="1">
      <alignment horizontal="center" vertical="center"/>
    </xf>
    <xf numFmtId="0" fontId="43" fillId="2" borderId="34" xfId="6" applyFont="1" applyFill="1" applyBorder="1" applyAlignment="1">
      <alignment horizontal="center" vertical="center"/>
    </xf>
    <xf numFmtId="0" fontId="36" fillId="0" borderId="0" xfId="8" applyFont="1" applyAlignment="1">
      <alignment horizontal="center"/>
    </xf>
    <xf numFmtId="0" fontId="29" fillId="0" borderId="37" xfId="0" applyFont="1" applyBorder="1" applyAlignment="1">
      <alignment horizontal="center" vertical="top" wrapText="1"/>
    </xf>
    <xf numFmtId="0" fontId="2" fillId="0" borderId="38" xfId="0" applyFont="1" applyBorder="1"/>
    <xf numFmtId="0" fontId="2" fillId="0" borderId="39" xfId="0" applyFont="1" applyBorder="1"/>
    <xf numFmtId="0" fontId="35" fillId="0" borderId="0" xfId="0" applyFont="1" applyAlignment="1">
      <alignment horizontal="left" wrapText="1"/>
    </xf>
    <xf numFmtId="0" fontId="2" fillId="0" borderId="0" xfId="0" applyFont="1"/>
    <xf numFmtId="0" fontId="36" fillId="0" borderId="9" xfId="8" applyFont="1" applyBorder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2" fillId="0" borderId="43" xfId="0" applyFont="1" applyBorder="1" applyAlignment="1">
      <alignment horizontal="left" vertical="top" wrapText="1"/>
    </xf>
    <xf numFmtId="0" fontId="2" fillId="0" borderId="43" xfId="0" applyFont="1" applyBorder="1"/>
    <xf numFmtId="0" fontId="34" fillId="5" borderId="44" xfId="0" applyFont="1" applyFill="1" applyBorder="1" applyAlignment="1">
      <alignment horizontal="center" vertical="center" wrapText="1"/>
    </xf>
    <xf numFmtId="0" fontId="2" fillId="0" borderId="48" xfId="0" applyFont="1" applyBorder="1"/>
    <xf numFmtId="0" fontId="34" fillId="5" borderId="45" xfId="0" applyFont="1" applyFill="1" applyBorder="1" applyAlignment="1">
      <alignment horizontal="center" wrapText="1"/>
    </xf>
    <xf numFmtId="0" fontId="2" fillId="0" borderId="46" xfId="0" applyFont="1" applyBorder="1"/>
    <xf numFmtId="0" fontId="2" fillId="0" borderId="47" xfId="0" applyFont="1" applyBorder="1"/>
    <xf numFmtId="0" fontId="33" fillId="0" borderId="0" xfId="0" applyFont="1" applyAlignment="1">
      <alignment horizontal="center"/>
    </xf>
    <xf numFmtId="0" fontId="0" fillId="0" borderId="0" xfId="0"/>
    <xf numFmtId="0" fontId="33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/>
    </xf>
    <xf numFmtId="0" fontId="30" fillId="0" borderId="40" xfId="0" applyFont="1" applyBorder="1" applyAlignment="1">
      <alignment horizontal="center" wrapText="1"/>
    </xf>
    <xf numFmtId="0" fontId="2" fillId="0" borderId="40" xfId="0" applyFont="1" applyBorder="1"/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4" borderId="20" xfId="0" applyFont="1" applyFill="1" applyBorder="1" applyAlignment="1">
      <alignment horizontal="left" vertic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7" fillId="4" borderId="10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44" fontId="3" fillId="4" borderId="16" xfId="0" applyNumberFormat="1" applyFont="1" applyFill="1" applyBorder="1" applyAlignment="1">
      <alignment horizontal="center" vertical="center"/>
    </xf>
    <xf numFmtId="8" fontId="3" fillId="4" borderId="16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4" borderId="0" xfId="0" applyFont="1" applyFill="1" applyAlignment="1">
      <alignment horizont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3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4" borderId="34" xfId="0" applyFont="1" applyFill="1" applyBorder="1" applyAlignment="1">
      <alignment horizontal="center" wrapText="1"/>
    </xf>
    <xf numFmtId="0" fontId="3" fillId="4" borderId="35" xfId="0" applyFont="1" applyFill="1" applyBorder="1" applyAlignment="1">
      <alignment horizontal="center" wrapText="1"/>
    </xf>
    <xf numFmtId="0" fontId="3" fillId="4" borderId="36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0" fontId="2" fillId="4" borderId="35" xfId="0" applyFont="1" applyFill="1" applyBorder="1" applyAlignment="1">
      <alignment horizontal="center"/>
    </xf>
    <xf numFmtId="0" fontId="20" fillId="4" borderId="26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24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</cellXfs>
  <cellStyles count="9">
    <cellStyle name="Moeda" xfId="3" builtinId="4"/>
    <cellStyle name="Normal" xfId="0" builtinId="0"/>
    <cellStyle name="Normal 10" xfId="8" xr:uid="{00000000-0005-0000-0000-000002000000}"/>
    <cellStyle name="Normal 184" xfId="4" xr:uid="{00000000-0005-0000-0000-000003000000}"/>
    <cellStyle name="Normal 2" xfId="7" xr:uid="{00000000-0005-0000-0000-000004000000}"/>
    <cellStyle name="Normal 3" xfId="6" xr:uid="{00000000-0005-0000-0000-000005000000}"/>
    <cellStyle name="Porcentagem" xfId="1" builtinId="5"/>
    <cellStyle name="Porcentagem 2" xfId="5" xr:uid="{00000000-0005-0000-0000-000007000000}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619126</xdr:colOff>
      <xdr:row>0</xdr:row>
      <xdr:rowOff>0</xdr:rowOff>
    </xdr:from>
    <xdr:to>
      <xdr:col>3</xdr:col>
      <xdr:colOff>2166965</xdr:colOff>
      <xdr:row>0</xdr:row>
      <xdr:rowOff>1025403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A87019A-F54A-4378-88F8-1CAF2D16E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6" y="0"/>
          <a:ext cx="1538314" cy="1010163"/>
        </a:xfrm>
        <a:prstGeom prst="rect">
          <a:avLst/>
        </a:prstGeom>
      </xdr:spPr>
    </xdr:pic>
    <xdr:clientData/>
  </xdr:twoCellAnchor>
  <xdr:twoCellAnchor>
    <xdr:from>
      <xdr:col>3</xdr:col>
      <xdr:colOff>2085975</xdr:colOff>
      <xdr:row>0</xdr:row>
      <xdr:rowOff>133350</xdr:rowOff>
    </xdr:from>
    <xdr:to>
      <xdr:col>4</xdr:col>
      <xdr:colOff>457200</xdr:colOff>
      <xdr:row>0</xdr:row>
      <xdr:rowOff>952500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CF7EEFA6-F677-4455-985D-372F953CFB67}"/>
            </a:ext>
          </a:extLst>
        </xdr:cNvPr>
        <xdr:cNvSpPr txBox="1">
          <a:spLocks noChangeArrowheads="1"/>
        </xdr:cNvSpPr>
      </xdr:nvSpPr>
      <xdr:spPr bwMode="auto">
        <a:xfrm>
          <a:off x="4371975" y="133350"/>
          <a:ext cx="3819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DORES DO INDAIÁ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CNPJ: 18.301.010/0001-22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PRAÇA DO ROSÁRIO, Nº 268, BAIRRO ROSÁRIO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DORES DO INDAIÁ/MG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803968</xdr:colOff>
      <xdr:row>172</xdr:row>
      <xdr:rowOff>22292</xdr:rowOff>
    </xdr:from>
    <xdr:to>
      <xdr:col>4</xdr:col>
      <xdr:colOff>1294504</xdr:colOff>
      <xdr:row>174</xdr:row>
      <xdr:rowOff>142875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6B0634-7C58-48F1-9D52-CBBF054D2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68" y="19443767"/>
          <a:ext cx="3481386" cy="444433"/>
        </a:xfrm>
        <a:prstGeom prst="rect">
          <a:avLst/>
        </a:prstGeom>
      </xdr:spPr>
    </xdr:pic>
    <xdr:clientData/>
  </xdr:twoCellAnchor>
  <xdr:oneCellAnchor>
    <xdr:from>
      <xdr:col>1</xdr:col>
      <xdr:colOff>171450</xdr:colOff>
      <xdr:row>51</xdr:row>
      <xdr:rowOff>91298</xdr:rowOff>
    </xdr:from>
    <xdr:ext cx="3272847" cy="1091500"/>
    <xdr:pic>
      <xdr:nvPicPr>
        <xdr:cNvPr id="4" name="Imagem 3">
          <a:extLst>
            <a:ext uri="{FF2B5EF4-FFF2-40B4-BE49-F238E27FC236}">
              <a16:creationId xmlns:a16="http://schemas.microsoft.com/office/drawing/2014/main" id="{94975963-648A-42E0-8FC7-DC6150EB8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" y="12178523"/>
          <a:ext cx="3272847" cy="1091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175932</xdr:colOff>
      <xdr:row>0</xdr:row>
      <xdr:rowOff>0</xdr:rowOff>
    </xdr:from>
    <xdr:to>
      <xdr:col>2</xdr:col>
      <xdr:colOff>1028699</xdr:colOff>
      <xdr:row>0</xdr:row>
      <xdr:rowOff>730064</xdr:rowOff>
    </xdr:to>
    <xdr:pic>
      <xdr:nvPicPr>
        <xdr:cNvPr id="2" name="Imagem 1" descr="TIMBRE MUNICIPIO">
          <a:extLst>
            <a:ext uri="{FF2B5EF4-FFF2-40B4-BE49-F238E27FC236}">
              <a16:creationId xmlns:a16="http://schemas.microsoft.com/office/drawing/2014/main" id="{E1E98C93-9C1F-4E42-9E1B-897DB793591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5932" y="0"/>
          <a:ext cx="1481417" cy="7300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8</xdr:row>
      <xdr:rowOff>17859</xdr:rowOff>
    </xdr:from>
    <xdr:to>
      <xdr:col>4</xdr:col>
      <xdr:colOff>19050</xdr:colOff>
      <xdr:row>8</xdr:row>
      <xdr:rowOff>17859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335672D4-2D43-4587-9839-3FED4A7198F1}"/>
            </a:ext>
          </a:extLst>
        </xdr:cNvPr>
        <xdr:cNvSpPr txBox="1">
          <a:spLocks noChangeArrowheads="1"/>
        </xdr:cNvSpPr>
      </xdr:nvSpPr>
      <xdr:spPr bwMode="auto">
        <a:xfrm>
          <a:off x="742950" y="3123009"/>
          <a:ext cx="2047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ESTADO DE MINAS GERAIS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Secretaria de Estado de Transportes e Obras Públicas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Superintendência de Projetos e Custos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Diretoria de Custos</a:t>
          </a:r>
        </a:p>
      </xdr:txBody>
    </xdr:sp>
    <xdr:clientData/>
  </xdr:twoCellAnchor>
  <xdr:twoCellAnchor>
    <xdr:from>
      <xdr:col>0</xdr:col>
      <xdr:colOff>47625</xdr:colOff>
      <xdr:row>8</xdr:row>
      <xdr:rowOff>15478</xdr:rowOff>
    </xdr:from>
    <xdr:to>
      <xdr:col>9</xdr:col>
      <xdr:colOff>0</xdr:colOff>
      <xdr:row>8</xdr:row>
      <xdr:rowOff>15478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2BE48EE6-95E5-426A-B3F1-C6C0F17EE552}"/>
            </a:ext>
          </a:extLst>
        </xdr:cNvPr>
        <xdr:cNvSpPr txBox="1">
          <a:spLocks noChangeArrowheads="1"/>
        </xdr:cNvSpPr>
      </xdr:nvSpPr>
      <xdr:spPr bwMode="auto">
        <a:xfrm>
          <a:off x="47625" y="3120628"/>
          <a:ext cx="883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pt-B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951378</xdr:colOff>
      <xdr:row>5</xdr:row>
      <xdr:rowOff>149599</xdr:rowOff>
    </xdr:from>
    <xdr:to>
      <xdr:col>7</xdr:col>
      <xdr:colOff>135029</xdr:colOff>
      <xdr:row>5</xdr:row>
      <xdr:rowOff>149599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E10C2A05-E949-4DCF-8E5C-8022317C0BC0}"/>
            </a:ext>
          </a:extLst>
        </xdr:cNvPr>
        <xdr:cNvCxnSpPr/>
      </xdr:nvCxnSpPr>
      <xdr:spPr>
        <a:xfrm>
          <a:off x="2770653" y="2740399"/>
          <a:ext cx="389852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1681</xdr:colOff>
      <xdr:row>0</xdr:row>
      <xdr:rowOff>44823</xdr:rowOff>
    </xdr:from>
    <xdr:to>
      <xdr:col>7</xdr:col>
      <xdr:colOff>582705</xdr:colOff>
      <xdr:row>0</xdr:row>
      <xdr:rowOff>723900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7D72103B-8B23-4A0F-B15A-DBE459EA6DE5}"/>
            </a:ext>
          </a:extLst>
        </xdr:cNvPr>
        <xdr:cNvSpPr txBox="1"/>
      </xdr:nvSpPr>
      <xdr:spPr>
        <a:xfrm>
          <a:off x="2773456" y="44823"/>
          <a:ext cx="4343399" cy="67907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/>
            <a:t>PREFEITURA</a:t>
          </a:r>
          <a:r>
            <a:rPr lang="pt-BR" sz="1200" b="1" baseline="0"/>
            <a:t> MUNICIPAL DE DORES DO INDAIÁ</a:t>
          </a:r>
        </a:p>
        <a:p>
          <a:pPr algn="ctr"/>
          <a:r>
            <a:rPr lang="pt-BR" sz="1200" b="1" baseline="0"/>
            <a:t>ESTADO DE MINAS GERAIS - CNPJ: 18.301.010/0001-22</a:t>
          </a:r>
        </a:p>
        <a:p>
          <a:pPr algn="ctr"/>
          <a:r>
            <a:rPr lang="pt-BR" sz="1200" b="1" baseline="0"/>
            <a:t>DEPARTAMENTO DE ENGENHARIA E CONVÊNIOS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933450</xdr:colOff>
      <xdr:row>24</xdr:row>
      <xdr:rowOff>57150</xdr:rowOff>
    </xdr:from>
    <xdr:ext cx="5572125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0" y="7372350"/>
          <a:ext cx="5572125" cy="6477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66675</xdr:colOff>
      <xdr:row>0</xdr:row>
      <xdr:rowOff>257175</xdr:rowOff>
    </xdr:from>
    <xdr:to>
      <xdr:col>0</xdr:col>
      <xdr:colOff>1548092</xdr:colOff>
      <xdr:row>0</xdr:row>
      <xdr:rowOff>987239</xdr:rowOff>
    </xdr:to>
    <xdr:pic>
      <xdr:nvPicPr>
        <xdr:cNvPr id="4" name="Imagem 3" descr="TIMBRE MUNICIPIO">
          <a:extLst>
            <a:ext uri="{FF2B5EF4-FFF2-40B4-BE49-F238E27FC236}">
              <a16:creationId xmlns:a16="http://schemas.microsoft.com/office/drawing/2014/main" id="{8240B8BE-47CA-43F9-8584-A9F74642518B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675" y="257175"/>
          <a:ext cx="1481417" cy="7300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1428750</xdr:colOff>
      <xdr:row>0</xdr:row>
      <xdr:rowOff>95250</xdr:rowOff>
    </xdr:from>
    <xdr:to>
      <xdr:col>5</xdr:col>
      <xdr:colOff>223558</xdr:colOff>
      <xdr:row>0</xdr:row>
      <xdr:rowOff>1238250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5EF76AF3-6EA5-4917-A3E9-F661A0D35441}"/>
            </a:ext>
          </a:extLst>
        </xdr:cNvPr>
        <xdr:cNvSpPr txBox="1">
          <a:spLocks noChangeArrowheads="1"/>
        </xdr:cNvSpPr>
      </xdr:nvSpPr>
      <xdr:spPr bwMode="auto">
        <a:xfrm>
          <a:off x="1428750" y="95250"/>
          <a:ext cx="5252758" cy="1143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/>
        <a:lstStyle/>
        <a:p>
          <a:pPr algn="ctr">
            <a:spcAft>
              <a:spcPts val="0"/>
            </a:spcAft>
            <a:tabLst>
              <a:tab pos="1453515" algn="l"/>
            </a:tabLst>
          </a:pPr>
          <a:endParaRPr lang="pt-BR" sz="1200" kern="50">
            <a:effectLst/>
            <a:latin typeface="Times New Roman"/>
            <a:ea typeface="Arial"/>
          </a:endParaRPr>
        </a:p>
        <a:p>
          <a:pPr algn="ctr">
            <a:spcAft>
              <a:spcPts val="0"/>
            </a:spcAft>
            <a:tabLst>
              <a:tab pos="1453515" algn="l"/>
            </a:tabLst>
          </a:pPr>
          <a:r>
            <a:rPr lang="pt-BR" sz="1400" b="1" kern="50">
              <a:effectLst/>
              <a:latin typeface="Verdana"/>
              <a:ea typeface="Arial"/>
              <a:cs typeface="Arial"/>
            </a:rPr>
            <a:t>PREFEITURA MUNICIPAL DE DORES DO INDAIÁ</a:t>
          </a:r>
          <a:endParaRPr lang="pt-BR" sz="1400" kern="50">
            <a:effectLst/>
            <a:latin typeface="Times New Roman"/>
            <a:ea typeface="Arial"/>
          </a:endParaRPr>
        </a:p>
        <a:p>
          <a:pPr algn="ctr">
            <a:spcAft>
              <a:spcPts val="0"/>
            </a:spcAft>
            <a:tabLst>
              <a:tab pos="1453515" algn="l"/>
            </a:tabLst>
          </a:pPr>
          <a:r>
            <a:rPr lang="pt-BR" sz="1400" b="1" kern="50">
              <a:effectLst/>
              <a:latin typeface="Agency FB"/>
              <a:ea typeface="Arial"/>
              <a:cs typeface="Arial"/>
            </a:rPr>
            <a:t>Estado de Minas Gerais – CNPJ 18.301.010/0001-22</a:t>
          </a:r>
          <a:endParaRPr lang="pt-BR" sz="1400" kern="50">
            <a:effectLst/>
            <a:latin typeface="Times New Roman"/>
            <a:ea typeface="Arial"/>
          </a:endParaRPr>
        </a:p>
        <a:p>
          <a:pPr algn="ctr">
            <a:spcAft>
              <a:spcPts val="0"/>
            </a:spcAft>
            <a:tabLst>
              <a:tab pos="1453515" algn="l"/>
            </a:tabLst>
          </a:pPr>
          <a:r>
            <a:rPr lang="pt-BR" sz="1400" b="1" kern="50">
              <a:effectLst/>
              <a:latin typeface="Agency FB"/>
              <a:ea typeface="Arial"/>
              <a:cs typeface="Arial"/>
            </a:rPr>
            <a:t>Praça do Rosário, n.º268, Rosário, CEP 35.610-000</a:t>
          </a:r>
          <a:endParaRPr lang="pt-BR" sz="1400" kern="50">
            <a:effectLst/>
            <a:latin typeface="Times New Roman"/>
            <a:ea typeface="Arial"/>
          </a:endParaRPr>
        </a:p>
        <a:p>
          <a:pPr algn="l" rtl="0">
            <a:defRPr sz="1000"/>
          </a:pPr>
          <a:endParaRPr lang="pt-B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428624</xdr:colOff>
      <xdr:row>0</xdr:row>
      <xdr:rowOff>0</xdr:rowOff>
    </xdr:from>
    <xdr:to>
      <xdr:col>7</xdr:col>
      <xdr:colOff>0</xdr:colOff>
      <xdr:row>0</xdr:row>
      <xdr:rowOff>1143000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2695574" y="0"/>
          <a:ext cx="3209926" cy="1143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/>
        <a:lstStyle/>
        <a:p>
          <a:pPr algn="ctr">
            <a:spcAft>
              <a:spcPts val="0"/>
            </a:spcAft>
            <a:tabLst>
              <a:tab pos="1453515" algn="l"/>
            </a:tabLst>
          </a:pPr>
          <a:endParaRPr lang="pt-BR" sz="1200" kern="50">
            <a:effectLst/>
            <a:latin typeface="Times New Roman"/>
            <a:ea typeface="Arial"/>
          </a:endParaRPr>
        </a:p>
        <a:p>
          <a:pPr algn="ctr">
            <a:spcAft>
              <a:spcPts val="0"/>
            </a:spcAft>
            <a:tabLst>
              <a:tab pos="1453515" algn="l"/>
            </a:tabLst>
          </a:pPr>
          <a:r>
            <a:rPr lang="pt-BR" sz="1400" b="1" kern="50">
              <a:effectLst/>
              <a:latin typeface="Verdana"/>
              <a:ea typeface="Arial"/>
              <a:cs typeface="Arial"/>
            </a:rPr>
            <a:t>PREFEITURA MUNICIPAL DE DORES DO INDAIÁ</a:t>
          </a:r>
          <a:endParaRPr lang="pt-BR" sz="1400" kern="50">
            <a:effectLst/>
            <a:latin typeface="Times New Roman"/>
            <a:ea typeface="Arial"/>
          </a:endParaRPr>
        </a:p>
        <a:p>
          <a:pPr algn="ctr">
            <a:spcAft>
              <a:spcPts val="0"/>
            </a:spcAft>
            <a:tabLst>
              <a:tab pos="1453515" algn="l"/>
            </a:tabLst>
          </a:pPr>
          <a:r>
            <a:rPr lang="pt-BR" sz="1400" b="1" kern="50">
              <a:effectLst/>
              <a:latin typeface="Agency FB"/>
              <a:ea typeface="Arial"/>
              <a:cs typeface="Arial"/>
            </a:rPr>
            <a:t>Estado de Minas Gerais – CNPJ 18.301.010/0001-22</a:t>
          </a:r>
          <a:endParaRPr lang="pt-BR" sz="1400" kern="50">
            <a:effectLst/>
            <a:latin typeface="Times New Roman"/>
            <a:ea typeface="Arial"/>
          </a:endParaRPr>
        </a:p>
        <a:p>
          <a:pPr algn="ctr">
            <a:spcAft>
              <a:spcPts val="0"/>
            </a:spcAft>
            <a:tabLst>
              <a:tab pos="1453515" algn="l"/>
            </a:tabLst>
          </a:pPr>
          <a:r>
            <a:rPr lang="pt-BR" sz="1400" b="1" kern="50">
              <a:effectLst/>
              <a:latin typeface="Agency FB"/>
              <a:ea typeface="Arial"/>
              <a:cs typeface="Arial"/>
            </a:rPr>
            <a:t>Praça do Rosário, n.º268, Rosário, CEP 35.610-000</a:t>
          </a:r>
          <a:endParaRPr lang="pt-BR" sz="1400" kern="50">
            <a:effectLst/>
            <a:latin typeface="Times New Roman"/>
            <a:ea typeface="Arial"/>
          </a:endParaRPr>
        </a:p>
        <a:p>
          <a:pPr algn="l" rtl="0">
            <a:defRPr sz="1000"/>
          </a:pPr>
          <a:endParaRPr lang="pt-B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109970</xdr:colOff>
      <xdr:row>0</xdr:row>
      <xdr:rowOff>95250</xdr:rowOff>
    </xdr:from>
    <xdr:to>
      <xdr:col>1</xdr:col>
      <xdr:colOff>1276350</xdr:colOff>
      <xdr:row>0</xdr:row>
      <xdr:rowOff>1091545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70" y="95250"/>
          <a:ext cx="1528330" cy="9962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%20Drive\Pedro%20Fonseca%20Engenharia\07_Processos%20Prefeitura\01_Projetos\02_Praca%20Abaete\PLE%20CAIX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Eventograma_e_Quantitativos"/>
      <sheetName val="Detalhamento"/>
      <sheetName val="Cronograma"/>
      <sheetName val="PLE"/>
      <sheetName val="Resumo_de_Acompanhamento"/>
      <sheetName val="CronoPre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leroymerlin.com.br/%20(valor%20total%20com%20o%20frete)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showGridLines="0" showZeros="0" tabSelected="1" view="pageBreakPreview" zoomScale="85" zoomScaleNormal="100" zoomScaleSheetLayoutView="85" workbookViewId="0">
      <selection activeCell="G7" sqref="G7:I7"/>
    </sheetView>
  </sheetViews>
  <sheetFormatPr defaultColWidth="9.109375" defaultRowHeight="13.2" x14ac:dyDescent="0.25"/>
  <cols>
    <col min="1" max="1" width="5.88671875" style="1" bestFit="1" customWidth="1"/>
    <col min="2" max="2" width="13.33203125" style="2" bestFit="1" customWidth="1"/>
    <col min="3" max="3" width="15.109375" style="3" customWidth="1"/>
    <col min="4" max="4" width="81.6640625" style="1" bestFit="1" customWidth="1"/>
    <col min="5" max="5" width="9.109375" style="1"/>
    <col min="6" max="6" width="14.5546875" style="1" customWidth="1"/>
    <col min="7" max="7" width="13.88671875" style="3" customWidth="1"/>
    <col min="8" max="8" width="13.5546875" style="3" customWidth="1"/>
    <col min="9" max="9" width="16.6640625" style="48" bestFit="1" customWidth="1"/>
    <col min="10" max="10" width="11.33203125" style="1" bestFit="1" customWidth="1"/>
    <col min="11" max="11" width="12.6640625" style="1" bestFit="1" customWidth="1"/>
    <col min="12" max="16384" width="9.109375" style="1"/>
  </cols>
  <sheetData>
    <row r="1" spans="1:10" ht="84" customHeight="1" x14ac:dyDescent="0.25">
      <c r="A1" s="139"/>
      <c r="B1" s="140"/>
      <c r="C1" s="140"/>
      <c r="D1" s="140"/>
      <c r="E1" s="140"/>
      <c r="F1" s="140"/>
      <c r="G1" s="140"/>
      <c r="H1" s="140"/>
      <c r="I1" s="141"/>
    </row>
    <row r="2" spans="1:10" ht="15.6" x14ac:dyDescent="0.3">
      <c r="A2" s="143" t="s">
        <v>75</v>
      </c>
      <c r="B2" s="143"/>
      <c r="C2" s="143"/>
      <c r="D2" s="143"/>
      <c r="E2" s="143"/>
      <c r="F2" s="143"/>
      <c r="G2" s="143"/>
      <c r="H2" s="143"/>
      <c r="I2" s="143"/>
    </row>
    <row r="3" spans="1:10" ht="12.75" hidden="1" customHeight="1" x14ac:dyDescent="0.25">
      <c r="A3" s="144"/>
      <c r="B3" s="144"/>
      <c r="C3" s="144"/>
      <c r="D3" s="144"/>
      <c r="E3" s="144"/>
      <c r="F3" s="144"/>
      <c r="G3" s="144"/>
      <c r="H3" s="144"/>
      <c r="I3" s="144"/>
    </row>
    <row r="4" spans="1:10" ht="20.100000000000001" customHeight="1" x14ac:dyDescent="0.25">
      <c r="A4" s="145" t="s">
        <v>76</v>
      </c>
      <c r="B4" s="145"/>
      <c r="C4" s="145"/>
      <c r="D4" s="145"/>
      <c r="E4" s="145"/>
      <c r="F4" s="145"/>
      <c r="G4" s="145"/>
      <c r="H4" s="145"/>
      <c r="I4" s="145"/>
    </row>
    <row r="5" spans="1:10" ht="15.75" hidden="1" customHeight="1" x14ac:dyDescent="0.25">
      <c r="A5" s="6"/>
      <c r="B5" s="6"/>
      <c r="C5" s="6"/>
      <c r="D5" s="6"/>
      <c r="E5" s="6"/>
      <c r="F5" s="6"/>
      <c r="G5" s="6"/>
      <c r="H5" s="6"/>
      <c r="I5" s="43"/>
    </row>
    <row r="6" spans="1:10" ht="20.100000000000001" customHeight="1" x14ac:dyDescent="0.25">
      <c r="A6" s="142" t="s">
        <v>15</v>
      </c>
      <c r="B6" s="142"/>
      <c r="C6" s="142"/>
      <c r="D6" s="142"/>
      <c r="E6" s="142"/>
      <c r="F6" s="142"/>
      <c r="G6" s="142" t="s">
        <v>16</v>
      </c>
      <c r="H6" s="142"/>
      <c r="I6" s="142"/>
    </row>
    <row r="7" spans="1:10" ht="20.100000000000001" customHeight="1" x14ac:dyDescent="0.25">
      <c r="A7" s="146" t="s">
        <v>243</v>
      </c>
      <c r="B7" s="146"/>
      <c r="C7" s="146"/>
      <c r="D7" s="146"/>
      <c r="E7" s="146"/>
      <c r="F7" s="146"/>
      <c r="G7" s="142" t="s">
        <v>277</v>
      </c>
      <c r="H7" s="142"/>
      <c r="I7" s="142"/>
    </row>
    <row r="8" spans="1:10" ht="20.100000000000001" customHeight="1" x14ac:dyDescent="0.25">
      <c r="A8" s="142" t="s">
        <v>213</v>
      </c>
      <c r="B8" s="142"/>
      <c r="C8" s="142"/>
      <c r="D8" s="142"/>
      <c r="E8" s="142"/>
      <c r="F8" s="142" t="s">
        <v>11</v>
      </c>
      <c r="G8" s="142"/>
      <c r="H8" s="142"/>
      <c r="I8" s="142"/>
    </row>
    <row r="9" spans="1:10" ht="20.100000000000001" customHeight="1" x14ac:dyDescent="0.25">
      <c r="A9" s="142" t="s">
        <v>270</v>
      </c>
      <c r="B9" s="142"/>
      <c r="C9" s="142"/>
      <c r="D9" s="142"/>
      <c r="E9" s="142"/>
      <c r="F9" s="147" t="s">
        <v>7</v>
      </c>
      <c r="G9" s="147" t="s">
        <v>5</v>
      </c>
      <c r="H9" s="77" t="s">
        <v>17</v>
      </c>
      <c r="I9" s="76" t="s">
        <v>6</v>
      </c>
    </row>
    <row r="10" spans="1:10" ht="20.100000000000001" customHeight="1" x14ac:dyDescent="0.25">
      <c r="A10" s="149" t="s">
        <v>274</v>
      </c>
      <c r="B10" s="149"/>
      <c r="C10" s="149"/>
      <c r="D10" s="149"/>
      <c r="E10" s="149"/>
      <c r="F10" s="147"/>
      <c r="G10" s="147"/>
      <c r="H10" s="77" t="s">
        <v>8</v>
      </c>
      <c r="I10" s="98">
        <f>BDI!E20</f>
        <v>0.23019999999999999</v>
      </c>
    </row>
    <row r="11" spans="1:10" ht="24.75" hidden="1" customHeight="1" x14ac:dyDescent="0.25">
      <c r="A11" s="153"/>
      <c r="B11" s="153"/>
      <c r="C11" s="153"/>
      <c r="D11" s="153"/>
      <c r="E11" s="153"/>
      <c r="F11" s="153"/>
      <c r="G11" s="153"/>
      <c r="H11" s="153"/>
      <c r="I11" s="153"/>
    </row>
    <row r="12" spans="1:10" ht="37.799999999999997" x14ac:dyDescent="0.25">
      <c r="A12" s="78" t="s">
        <v>0</v>
      </c>
      <c r="B12" s="150" t="s">
        <v>4</v>
      </c>
      <c r="C12" s="150"/>
      <c r="D12" s="78" t="s">
        <v>1</v>
      </c>
      <c r="E12" s="78" t="s">
        <v>3</v>
      </c>
      <c r="F12" s="78" t="s">
        <v>2</v>
      </c>
      <c r="G12" s="7" t="s">
        <v>12</v>
      </c>
      <c r="H12" s="7" t="s">
        <v>13</v>
      </c>
      <c r="I12" s="44" t="s">
        <v>9</v>
      </c>
    </row>
    <row r="13" spans="1:10" ht="12.75" customHeight="1" x14ac:dyDescent="0.25">
      <c r="A13" s="4">
        <v>1</v>
      </c>
      <c r="B13" s="5"/>
      <c r="C13" s="5"/>
      <c r="D13" s="5" t="s">
        <v>207</v>
      </c>
      <c r="E13" s="5"/>
      <c r="F13" s="5"/>
      <c r="G13" s="42"/>
      <c r="H13" s="42"/>
      <c r="I13" s="49">
        <f>SUM(I14:I26)</f>
        <v>34612.615099999995</v>
      </c>
    </row>
    <row r="14" spans="1:10" ht="26.4" x14ac:dyDescent="0.25">
      <c r="A14" s="72" t="s">
        <v>164</v>
      </c>
      <c r="B14" s="73" t="s">
        <v>96</v>
      </c>
      <c r="C14" s="73" t="s">
        <v>42</v>
      </c>
      <c r="D14" s="130" t="s">
        <v>97</v>
      </c>
      <c r="E14" s="131" t="s">
        <v>79</v>
      </c>
      <c r="F14" s="132">
        <v>88.43</v>
      </c>
      <c r="G14" s="133">
        <v>4.97</v>
      </c>
      <c r="H14" s="134">
        <f>ROUND(G14+(G14*$I$10),2)</f>
        <v>6.11</v>
      </c>
      <c r="I14" s="134">
        <f>H14*F14</f>
        <v>540.30730000000005</v>
      </c>
      <c r="J14" s="115">
        <f t="shared" ref="J14:J27" si="0">I14/$I$38</f>
        <v>1.4217205280434995E-2</v>
      </c>
    </row>
    <row r="15" spans="1:10" ht="41.25" customHeight="1" x14ac:dyDescent="0.25">
      <c r="A15" s="72" t="s">
        <v>165</v>
      </c>
      <c r="B15" s="73" t="s">
        <v>98</v>
      </c>
      <c r="C15" s="73" t="s">
        <v>82</v>
      </c>
      <c r="D15" s="130" t="s">
        <v>99</v>
      </c>
      <c r="E15" s="131" t="s">
        <v>79</v>
      </c>
      <c r="F15" s="132">
        <v>469.91</v>
      </c>
      <c r="G15" s="133">
        <v>16.57</v>
      </c>
      <c r="H15" s="134">
        <f t="shared" ref="H15:H26" si="1">ROUND(G15+(G15*$I$10),2)</f>
        <v>20.38</v>
      </c>
      <c r="I15" s="134">
        <f t="shared" ref="I15:I26" si="2">H15*F15</f>
        <v>9576.7657999999992</v>
      </c>
      <c r="J15" s="115">
        <f t="shared" si="0"/>
        <v>0.25199519847547724</v>
      </c>
    </row>
    <row r="16" spans="1:10" ht="39.6" x14ac:dyDescent="0.25">
      <c r="A16" s="72" t="s">
        <v>166</v>
      </c>
      <c r="B16" s="73" t="s">
        <v>143</v>
      </c>
      <c r="C16" s="73" t="s">
        <v>82</v>
      </c>
      <c r="D16" s="130" t="s">
        <v>144</v>
      </c>
      <c r="E16" s="131" t="s">
        <v>79</v>
      </c>
      <c r="F16" s="132">
        <v>156.55000000000001</v>
      </c>
      <c r="G16" s="133">
        <v>16.57</v>
      </c>
      <c r="H16" s="134">
        <f t="shared" si="1"/>
        <v>20.38</v>
      </c>
      <c r="I16" s="134">
        <f t="shared" si="2"/>
        <v>3190.489</v>
      </c>
      <c r="J16" s="115">
        <f t="shared" si="0"/>
        <v>8.3951923392428268E-2</v>
      </c>
    </row>
    <row r="17" spans="1:10" ht="26.4" x14ac:dyDescent="0.25">
      <c r="A17" s="72" t="s">
        <v>167</v>
      </c>
      <c r="B17" s="73" t="s">
        <v>218</v>
      </c>
      <c r="C17" s="73" t="s">
        <v>82</v>
      </c>
      <c r="D17" s="130" t="s">
        <v>219</v>
      </c>
      <c r="E17" s="131" t="s">
        <v>79</v>
      </c>
      <c r="F17" s="132">
        <v>158.04</v>
      </c>
      <c r="G17" s="133">
        <v>16.38</v>
      </c>
      <c r="H17" s="134">
        <f t="shared" si="1"/>
        <v>20.149999999999999</v>
      </c>
      <c r="I17" s="134">
        <f t="shared" si="2"/>
        <v>3184.5059999999994</v>
      </c>
      <c r="J17" s="115">
        <f t="shared" si="0"/>
        <v>8.3794491613896224E-2</v>
      </c>
    </row>
    <row r="18" spans="1:10" ht="26.25" customHeight="1" x14ac:dyDescent="0.25">
      <c r="A18" s="72" t="s">
        <v>168</v>
      </c>
      <c r="B18" s="73" t="s">
        <v>221</v>
      </c>
      <c r="C18" s="73" t="s">
        <v>82</v>
      </c>
      <c r="D18" s="130" t="s">
        <v>222</v>
      </c>
      <c r="E18" s="131" t="s">
        <v>79</v>
      </c>
      <c r="F18" s="132">
        <v>218.58</v>
      </c>
      <c r="G18" s="133">
        <v>14.38</v>
      </c>
      <c r="H18" s="134">
        <f t="shared" si="1"/>
        <v>17.690000000000001</v>
      </c>
      <c r="I18" s="134">
        <f t="shared" si="2"/>
        <v>3866.6802000000007</v>
      </c>
      <c r="J18" s="115">
        <f t="shared" si="0"/>
        <v>0.10174466670576808</v>
      </c>
    </row>
    <row r="19" spans="1:10" ht="19.5" customHeight="1" x14ac:dyDescent="0.25">
      <c r="A19" s="72" t="s">
        <v>169</v>
      </c>
      <c r="B19" s="73" t="s">
        <v>177</v>
      </c>
      <c r="C19" s="73" t="s">
        <v>177</v>
      </c>
      <c r="D19" s="130" t="s">
        <v>178</v>
      </c>
      <c r="E19" s="131" t="s">
        <v>158</v>
      </c>
      <c r="F19" s="132">
        <v>1</v>
      </c>
      <c r="G19" s="133">
        <v>251.4</v>
      </c>
      <c r="H19" s="134">
        <f t="shared" si="1"/>
        <v>309.27</v>
      </c>
      <c r="I19" s="134">
        <f t="shared" si="2"/>
        <v>309.27</v>
      </c>
      <c r="J19" s="115">
        <f t="shared" si="0"/>
        <v>8.1378783464153264E-3</v>
      </c>
    </row>
    <row r="20" spans="1:10" ht="18" customHeight="1" x14ac:dyDescent="0.25">
      <c r="A20" s="72" t="s">
        <v>170</v>
      </c>
      <c r="B20" s="73" t="s">
        <v>192</v>
      </c>
      <c r="C20" s="73" t="s">
        <v>82</v>
      </c>
      <c r="D20" s="135" t="s">
        <v>193</v>
      </c>
      <c r="E20" s="131" t="s">
        <v>93</v>
      </c>
      <c r="F20" s="132">
        <v>16</v>
      </c>
      <c r="G20" s="133">
        <v>32.880000000000003</v>
      </c>
      <c r="H20" s="134">
        <f t="shared" si="1"/>
        <v>40.450000000000003</v>
      </c>
      <c r="I20" s="134">
        <f t="shared" si="2"/>
        <v>647.20000000000005</v>
      </c>
      <c r="J20" s="115">
        <f t="shared" si="0"/>
        <v>1.7029892539851911E-2</v>
      </c>
    </row>
    <row r="21" spans="1:10" ht="42" customHeight="1" x14ac:dyDescent="0.25">
      <c r="A21" s="72" t="s">
        <v>171</v>
      </c>
      <c r="B21" s="73" t="s">
        <v>146</v>
      </c>
      <c r="C21" s="73" t="s">
        <v>82</v>
      </c>
      <c r="D21" s="130" t="s">
        <v>145</v>
      </c>
      <c r="E21" s="131" t="s">
        <v>79</v>
      </c>
      <c r="F21" s="132">
        <v>14.5</v>
      </c>
      <c r="G21" s="133">
        <v>34.72</v>
      </c>
      <c r="H21" s="134">
        <f t="shared" si="1"/>
        <v>42.71</v>
      </c>
      <c r="I21" s="134">
        <f t="shared" si="2"/>
        <v>619.29499999999996</v>
      </c>
      <c r="J21" s="115">
        <f t="shared" si="0"/>
        <v>1.6295623146581562E-2</v>
      </c>
    </row>
    <row r="22" spans="1:10" ht="39.6" x14ac:dyDescent="0.25">
      <c r="A22" s="72" t="s">
        <v>172</v>
      </c>
      <c r="B22" s="73" t="s">
        <v>147</v>
      </c>
      <c r="C22" s="73" t="s">
        <v>82</v>
      </c>
      <c r="D22" s="130" t="s">
        <v>148</v>
      </c>
      <c r="E22" s="131" t="s">
        <v>79</v>
      </c>
      <c r="F22" s="132">
        <v>24.84</v>
      </c>
      <c r="G22" s="133">
        <v>35.14</v>
      </c>
      <c r="H22" s="134">
        <f t="shared" si="1"/>
        <v>43.23</v>
      </c>
      <c r="I22" s="134">
        <f t="shared" si="2"/>
        <v>1073.8331999999998</v>
      </c>
      <c r="J22" s="115">
        <f t="shared" si="0"/>
        <v>2.8255970336411154E-2</v>
      </c>
    </row>
    <row r="23" spans="1:10" ht="52.8" x14ac:dyDescent="0.25">
      <c r="A23" s="72" t="s">
        <v>173</v>
      </c>
      <c r="B23" s="73" t="s">
        <v>190</v>
      </c>
      <c r="C23" s="73" t="s">
        <v>82</v>
      </c>
      <c r="D23" s="130" t="s">
        <v>191</v>
      </c>
      <c r="E23" s="131" t="s">
        <v>79</v>
      </c>
      <c r="F23" s="132">
        <v>44.52</v>
      </c>
      <c r="G23" s="133">
        <v>25.17</v>
      </c>
      <c r="H23" s="134">
        <f t="shared" si="1"/>
        <v>30.96</v>
      </c>
      <c r="I23" s="134">
        <f t="shared" si="2"/>
        <v>1378.3392000000001</v>
      </c>
      <c r="J23" s="115">
        <f t="shared" si="0"/>
        <v>3.6268492675317447E-2</v>
      </c>
    </row>
    <row r="24" spans="1:10" ht="39.6" x14ac:dyDescent="0.25">
      <c r="A24" s="72" t="s">
        <v>174</v>
      </c>
      <c r="B24" s="73" t="s">
        <v>149</v>
      </c>
      <c r="C24" s="73" t="s">
        <v>82</v>
      </c>
      <c r="D24" s="130" t="s">
        <v>150</v>
      </c>
      <c r="E24" s="131" t="s">
        <v>79</v>
      </c>
      <c r="F24" s="132">
        <v>157.66999999999999</v>
      </c>
      <c r="G24" s="133">
        <v>18.63</v>
      </c>
      <c r="H24" s="134">
        <f t="shared" si="1"/>
        <v>22.92</v>
      </c>
      <c r="I24" s="134">
        <f t="shared" si="2"/>
        <v>3613.7964000000002</v>
      </c>
      <c r="J24" s="115">
        <f t="shared" si="0"/>
        <v>9.5090488802385187E-2</v>
      </c>
    </row>
    <row r="25" spans="1:10" x14ac:dyDescent="0.25">
      <c r="A25" s="72" t="s">
        <v>216</v>
      </c>
      <c r="B25" s="73" t="s">
        <v>77</v>
      </c>
      <c r="C25" s="73" t="s">
        <v>42</v>
      </c>
      <c r="D25" s="130" t="s">
        <v>78</v>
      </c>
      <c r="E25" s="131" t="s">
        <v>79</v>
      </c>
      <c r="F25" s="132">
        <v>355.3</v>
      </c>
      <c r="G25" s="133">
        <v>1.71</v>
      </c>
      <c r="H25" s="134">
        <f t="shared" si="1"/>
        <v>2.1</v>
      </c>
      <c r="I25" s="134">
        <f t="shared" si="2"/>
        <v>746.13000000000011</v>
      </c>
      <c r="J25" s="115">
        <f t="shared" si="0"/>
        <v>1.963305581081537E-2</v>
      </c>
    </row>
    <row r="26" spans="1:10" ht="26.4" x14ac:dyDescent="0.25">
      <c r="A26" s="72" t="s">
        <v>217</v>
      </c>
      <c r="B26" s="73" t="s">
        <v>80</v>
      </c>
      <c r="C26" s="73" t="s">
        <v>82</v>
      </c>
      <c r="D26" s="130" t="s">
        <v>81</v>
      </c>
      <c r="E26" s="131" t="s">
        <v>79</v>
      </c>
      <c r="F26" s="132">
        <v>355.3</v>
      </c>
      <c r="G26" s="133">
        <v>13.42</v>
      </c>
      <c r="H26" s="134">
        <f t="shared" si="1"/>
        <v>16.510000000000002</v>
      </c>
      <c r="I26" s="134">
        <f t="shared" si="2"/>
        <v>5866.0030000000006</v>
      </c>
      <c r="J26" s="115">
        <f t="shared" si="0"/>
        <v>0.15435321496979129</v>
      </c>
    </row>
    <row r="27" spans="1:10" ht="15.75" customHeight="1" x14ac:dyDescent="0.25">
      <c r="A27" s="99">
        <v>2</v>
      </c>
      <c r="B27" s="100"/>
      <c r="C27" s="100"/>
      <c r="D27" s="101" t="s">
        <v>208</v>
      </c>
      <c r="E27" s="106"/>
      <c r="F27" s="103"/>
      <c r="G27" s="104"/>
      <c r="H27" s="105"/>
      <c r="I27" s="105">
        <f>SUM(I28:I29)</f>
        <v>525.76</v>
      </c>
      <c r="J27" s="115">
        <f t="shared" si="0"/>
        <v>1.3834419502089832E-2</v>
      </c>
    </row>
    <row r="28" spans="1:10" ht="36" customHeight="1" x14ac:dyDescent="0.25">
      <c r="A28" s="72" t="s">
        <v>210</v>
      </c>
      <c r="B28" s="73" t="s">
        <v>84</v>
      </c>
      <c r="C28" s="73" t="s">
        <v>87</v>
      </c>
      <c r="D28" s="130" t="s">
        <v>85</v>
      </c>
      <c r="E28" s="136" t="s">
        <v>86</v>
      </c>
      <c r="F28" s="132">
        <v>14.4</v>
      </c>
      <c r="G28" s="133">
        <v>11.46</v>
      </c>
      <c r="H28" s="134">
        <f t="shared" ref="H28:H37" si="3">ROUND(G28+(G28*$I$10),2)</f>
        <v>14.1</v>
      </c>
      <c r="I28" s="134">
        <f t="shared" ref="I28:I37" si="4">H28*F28</f>
        <v>203.04</v>
      </c>
      <c r="J28" s="115">
        <f>I28/$I$38</f>
        <v>5.3426288338867915E-3</v>
      </c>
    </row>
    <row r="29" spans="1:10" ht="36" customHeight="1" x14ac:dyDescent="0.25">
      <c r="A29" s="72" t="s">
        <v>211</v>
      </c>
      <c r="B29" s="73" t="s">
        <v>91</v>
      </c>
      <c r="C29" s="73" t="s">
        <v>42</v>
      </c>
      <c r="D29" s="130" t="s">
        <v>92</v>
      </c>
      <c r="E29" s="136" t="s">
        <v>93</v>
      </c>
      <c r="F29" s="132">
        <v>8</v>
      </c>
      <c r="G29" s="133">
        <v>32.79</v>
      </c>
      <c r="H29" s="134">
        <f t="shared" si="3"/>
        <v>40.340000000000003</v>
      </c>
      <c r="I29" s="134">
        <f t="shared" si="4"/>
        <v>322.72000000000003</v>
      </c>
      <c r="J29" s="115">
        <f>I29/$I$38</f>
        <v>8.4917906682030423E-3</v>
      </c>
    </row>
    <row r="30" spans="1:10" ht="16.5" customHeight="1" x14ac:dyDescent="0.25">
      <c r="A30" s="99">
        <v>3</v>
      </c>
      <c r="B30" s="100"/>
      <c r="C30" s="100"/>
      <c r="D30" s="101" t="s">
        <v>253</v>
      </c>
      <c r="E30" s="102"/>
      <c r="F30" s="103"/>
      <c r="G30" s="104"/>
      <c r="H30" s="105"/>
      <c r="I30" s="105">
        <f>SUM(I31)</f>
        <v>502.83089999999999</v>
      </c>
      <c r="J30" s="115"/>
    </row>
    <row r="31" spans="1:10" ht="39.75" customHeight="1" x14ac:dyDescent="0.25">
      <c r="A31" s="72" t="s">
        <v>212</v>
      </c>
      <c r="B31" s="73" t="s">
        <v>89</v>
      </c>
      <c r="C31" s="73" t="s">
        <v>82</v>
      </c>
      <c r="D31" s="130" t="s">
        <v>90</v>
      </c>
      <c r="E31" s="131" t="s">
        <v>79</v>
      </c>
      <c r="F31" s="132">
        <v>1.43</v>
      </c>
      <c r="G31" s="133">
        <v>285.83</v>
      </c>
      <c r="H31" s="134">
        <f t="shared" si="3"/>
        <v>351.63</v>
      </c>
      <c r="I31" s="134">
        <f t="shared" si="4"/>
        <v>502.83089999999999</v>
      </c>
      <c r="J31" s="115">
        <f>I31/$I$38</f>
        <v>1.3231081879970675E-2</v>
      </c>
    </row>
    <row r="32" spans="1:10" ht="16.5" customHeight="1" x14ac:dyDescent="0.25">
      <c r="A32" s="99">
        <v>4</v>
      </c>
      <c r="B32" s="100"/>
      <c r="C32" s="100"/>
      <c r="D32" s="101" t="s">
        <v>241</v>
      </c>
      <c r="E32" s="106"/>
      <c r="F32" s="103"/>
      <c r="G32" s="104"/>
      <c r="H32" s="105"/>
      <c r="I32" s="105">
        <f>I33</f>
        <v>1173.9069999999999</v>
      </c>
      <c r="J32" s="115"/>
    </row>
    <row r="33" spans="1:11" ht="52.8" x14ac:dyDescent="0.25">
      <c r="A33" s="72" t="s">
        <v>242</v>
      </c>
      <c r="B33" s="73" t="s">
        <v>151</v>
      </c>
      <c r="C33" s="73" t="s">
        <v>82</v>
      </c>
      <c r="D33" s="130" t="s">
        <v>162</v>
      </c>
      <c r="E33" s="136" t="s">
        <v>163</v>
      </c>
      <c r="F33" s="132">
        <v>46.9</v>
      </c>
      <c r="G33" s="133">
        <v>20.350000000000001</v>
      </c>
      <c r="H33" s="134">
        <f t="shared" si="3"/>
        <v>25.03</v>
      </c>
      <c r="I33" s="134">
        <f t="shared" si="4"/>
        <v>1173.9069999999999</v>
      </c>
      <c r="J33" s="115">
        <f>I33/$I$38</f>
        <v>3.0889230626977647E-2</v>
      </c>
    </row>
    <row r="34" spans="1:11" x14ac:dyDescent="0.25">
      <c r="A34" s="99">
        <v>5</v>
      </c>
      <c r="B34" s="121"/>
      <c r="C34" s="121"/>
      <c r="D34" s="101" t="s">
        <v>262</v>
      </c>
      <c r="E34" s="122"/>
      <c r="F34" s="123"/>
      <c r="G34" s="124"/>
      <c r="H34" s="125"/>
      <c r="I34" s="105">
        <f>SUM(I35:I37)</f>
        <v>1188.6500000000001</v>
      </c>
      <c r="J34" s="115"/>
    </row>
    <row r="35" spans="1:11" ht="52.8" x14ac:dyDescent="0.25">
      <c r="A35" s="72" t="s">
        <v>256</v>
      </c>
      <c r="B35" s="73" t="s">
        <v>260</v>
      </c>
      <c r="C35" s="73" t="s">
        <v>82</v>
      </c>
      <c r="D35" s="130" t="s">
        <v>261</v>
      </c>
      <c r="E35" s="136" t="s">
        <v>79</v>
      </c>
      <c r="F35" s="132">
        <v>5</v>
      </c>
      <c r="G35" s="133">
        <v>23.39</v>
      </c>
      <c r="H35" s="134">
        <f t="shared" si="3"/>
        <v>28.77</v>
      </c>
      <c r="I35" s="134">
        <f t="shared" si="4"/>
        <v>143.85</v>
      </c>
      <c r="J35" s="115">
        <f t="shared" ref="J35:J37" si="5">I35/$I$38</f>
        <v>3.7851514861830917E-3</v>
      </c>
    </row>
    <row r="36" spans="1:11" ht="39.6" x14ac:dyDescent="0.25">
      <c r="A36" s="72" t="s">
        <v>259</v>
      </c>
      <c r="B36" s="73" t="s">
        <v>254</v>
      </c>
      <c r="C36" s="73" t="s">
        <v>82</v>
      </c>
      <c r="D36" s="130" t="s">
        <v>255</v>
      </c>
      <c r="E36" s="131" t="s">
        <v>79</v>
      </c>
      <c r="F36" s="132">
        <v>10</v>
      </c>
      <c r="G36" s="133">
        <v>39.71</v>
      </c>
      <c r="H36" s="134">
        <f t="shared" si="3"/>
        <v>48.85</v>
      </c>
      <c r="I36" s="134">
        <f t="shared" si="4"/>
        <v>488.5</v>
      </c>
      <c r="J36" s="115">
        <f t="shared" si="5"/>
        <v>1.285399027459465E-2</v>
      </c>
    </row>
    <row r="37" spans="1:11" ht="39.6" x14ac:dyDescent="0.25">
      <c r="A37" s="72" t="s">
        <v>263</v>
      </c>
      <c r="B37" s="73" t="s">
        <v>257</v>
      </c>
      <c r="C37" s="73" t="s">
        <v>82</v>
      </c>
      <c r="D37" s="130" t="s">
        <v>258</v>
      </c>
      <c r="E37" s="131" t="s">
        <v>79</v>
      </c>
      <c r="F37" s="132">
        <v>10</v>
      </c>
      <c r="G37" s="133">
        <v>45.22</v>
      </c>
      <c r="H37" s="134">
        <f t="shared" si="3"/>
        <v>55.63</v>
      </c>
      <c r="I37" s="134">
        <f t="shared" si="4"/>
        <v>556.30000000000007</v>
      </c>
      <c r="J37" s="115">
        <f t="shared" si="5"/>
        <v>1.4638024134610041E-2</v>
      </c>
    </row>
    <row r="38" spans="1:11" ht="23.25" customHeight="1" x14ac:dyDescent="0.25">
      <c r="A38" s="151" t="s">
        <v>14</v>
      </c>
      <c r="B38" s="151"/>
      <c r="C38" s="151"/>
      <c r="D38" s="151"/>
      <c r="E38" s="151"/>
      <c r="F38" s="151"/>
      <c r="G38" s="151"/>
      <c r="H38" s="151"/>
      <c r="I38" s="49">
        <f>I13+I27+I30+I32+I34</f>
        <v>38003.762999999999</v>
      </c>
      <c r="J38" s="115">
        <f>I38/$I$38</f>
        <v>1</v>
      </c>
      <c r="K38" s="74"/>
    </row>
    <row r="39" spans="1:11" x14ac:dyDescent="0.25">
      <c r="A39" s="8"/>
      <c r="B39" s="8"/>
      <c r="C39" s="8"/>
      <c r="D39" s="8"/>
      <c r="E39" s="8"/>
      <c r="F39" s="8"/>
      <c r="G39" s="8"/>
      <c r="H39" s="8"/>
      <c r="I39" s="45"/>
    </row>
    <row r="40" spans="1:11" x14ac:dyDescent="0.25">
      <c r="A40" s="9"/>
      <c r="C40" s="2"/>
      <c r="D40" s="9"/>
      <c r="E40" s="9"/>
      <c r="F40" s="9"/>
      <c r="G40" s="2"/>
      <c r="H40" s="2"/>
      <c r="I40" s="46"/>
    </row>
    <row r="41" spans="1:11" x14ac:dyDescent="0.25">
      <c r="A41" s="9"/>
      <c r="B41" s="152"/>
      <c r="C41" s="152"/>
      <c r="D41" s="152"/>
      <c r="E41" s="9"/>
      <c r="F41" s="152" t="s">
        <v>18</v>
      </c>
      <c r="G41" s="152"/>
      <c r="H41" s="2"/>
      <c r="I41" s="46"/>
    </row>
    <row r="42" spans="1:11" x14ac:dyDescent="0.25">
      <c r="A42" s="10"/>
      <c r="B42" s="148" t="s">
        <v>19</v>
      </c>
      <c r="C42" s="148"/>
      <c r="D42" s="148"/>
      <c r="E42" s="10"/>
      <c r="F42" s="148" t="s">
        <v>10</v>
      </c>
      <c r="G42" s="148"/>
      <c r="H42" s="11"/>
      <c r="I42" s="47"/>
    </row>
    <row r="43" spans="1:11" x14ac:dyDescent="0.25">
      <c r="B43" s="137" t="s">
        <v>20</v>
      </c>
      <c r="C43" s="137"/>
      <c r="D43" s="137"/>
      <c r="F43" s="138"/>
      <c r="G43" s="138"/>
    </row>
    <row r="52" ht="18" customHeight="1" x14ac:dyDescent="0.25"/>
    <row r="57" ht="14.25" customHeight="1" x14ac:dyDescent="0.25"/>
    <row r="58" ht="11.25" customHeight="1" x14ac:dyDescent="0.25"/>
    <row r="59" ht="11.25" customHeight="1" x14ac:dyDescent="0.25"/>
    <row r="67" ht="11.25" customHeight="1" x14ac:dyDescent="0.25"/>
    <row r="68" ht="12" customHeight="1" x14ac:dyDescent="0.25"/>
    <row r="69" ht="14.1" customHeight="1" x14ac:dyDescent="0.25"/>
    <row r="70" ht="4.5" customHeight="1" x14ac:dyDescent="0.25"/>
  </sheetData>
  <mergeCells count="23">
    <mergeCell ref="F42:G42"/>
    <mergeCell ref="A10:E10"/>
    <mergeCell ref="B12:C12"/>
    <mergeCell ref="A38:H38"/>
    <mergeCell ref="B41:D41"/>
    <mergeCell ref="F41:G41"/>
    <mergeCell ref="A11:I11"/>
    <mergeCell ref="B43:D43"/>
    <mergeCell ref="F43:G43"/>
    <mergeCell ref="A1:I1"/>
    <mergeCell ref="A6:F6"/>
    <mergeCell ref="G6:I6"/>
    <mergeCell ref="A2:I2"/>
    <mergeCell ref="A3:I3"/>
    <mergeCell ref="A4:I4"/>
    <mergeCell ref="A7:F7"/>
    <mergeCell ref="G7:I7"/>
    <mergeCell ref="A8:E8"/>
    <mergeCell ref="F8:I8"/>
    <mergeCell ref="A9:E9"/>
    <mergeCell ref="F9:F10"/>
    <mergeCell ref="G9:G10"/>
    <mergeCell ref="B42:D42"/>
  </mergeCells>
  <phoneticPr fontId="16" type="noConversion"/>
  <pageMargins left="0.25" right="0.25" top="0.75" bottom="0.75" header="0.3" footer="0.3"/>
  <pageSetup paperSize="9" scale="55" fitToHeight="0" orientation="portrait" verticalDpi="300" r:id="rId1"/>
  <headerFooter alignWithMargins="0"/>
  <ignoredErrors>
    <ignoredError sqref="B28:B29 B14 B25:B26" numberStoredAsText="1"/>
    <ignoredError sqref="I30:I32 I34 I2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4B5AF-DD12-4D80-9999-80C5CD99BFEC}">
  <dimension ref="A1:O215"/>
  <sheetViews>
    <sheetView workbookViewId="0">
      <selection activeCell="D4" sqref="D4:J4"/>
    </sheetView>
  </sheetViews>
  <sheetFormatPr defaultRowHeight="13.2" x14ac:dyDescent="0.25"/>
  <cols>
    <col min="1" max="1" width="12" customWidth="1"/>
    <col min="2" max="2" width="9.88671875" customWidth="1"/>
    <col min="3" max="3" width="10.5546875" customWidth="1"/>
    <col min="4" max="4" width="12.44140625" customWidth="1"/>
    <col min="5" max="5" width="20.6640625" customWidth="1"/>
    <col min="6" max="6" width="12.6640625" customWidth="1"/>
    <col min="7" max="7" width="12.33203125" customWidth="1"/>
    <col min="8" max="8" width="2.5546875" customWidth="1"/>
    <col min="9" max="9" width="1.44140625" hidden="1" customWidth="1"/>
    <col min="10" max="10" width="0.5546875" hidden="1" customWidth="1"/>
    <col min="12" max="12" width="4.5546875" customWidth="1"/>
    <col min="13" max="13" width="4.6640625" customWidth="1"/>
    <col min="15" max="15" width="20.44140625" customWidth="1"/>
  </cols>
  <sheetData>
    <row r="1" spans="1:15" ht="17.399999999999999" x14ac:dyDescent="0.3">
      <c r="A1" s="251" t="s">
        <v>72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1:15" x14ac:dyDescent="0.25">
      <c r="A2" s="84" t="s">
        <v>0</v>
      </c>
      <c r="B2" s="84" t="s">
        <v>4</v>
      </c>
      <c r="C2" s="84" t="s">
        <v>73</v>
      </c>
      <c r="D2" s="253" t="s">
        <v>1</v>
      </c>
      <c r="E2" s="254"/>
      <c r="F2" s="254"/>
      <c r="G2" s="254"/>
      <c r="H2" s="254"/>
      <c r="I2" s="254"/>
      <c r="J2" s="255"/>
      <c r="K2" s="252" t="s">
        <v>74</v>
      </c>
      <c r="L2" s="252"/>
      <c r="M2" s="252"/>
      <c r="N2" s="252"/>
      <c r="O2" s="252"/>
    </row>
    <row r="3" spans="1:15" ht="48" customHeight="1" x14ac:dyDescent="0.25">
      <c r="A3" s="72" t="s">
        <v>164</v>
      </c>
      <c r="B3" s="73" t="s">
        <v>96</v>
      </c>
      <c r="C3" s="73" t="s">
        <v>42</v>
      </c>
      <c r="D3" s="227" t="s">
        <v>101</v>
      </c>
      <c r="E3" s="227"/>
      <c r="F3" s="227"/>
      <c r="G3" s="227"/>
      <c r="H3" s="227"/>
      <c r="I3" s="227"/>
      <c r="J3" s="227"/>
      <c r="K3" s="256" t="s">
        <v>100</v>
      </c>
      <c r="L3" s="256"/>
      <c r="M3" s="256"/>
      <c r="N3" s="256"/>
      <c r="O3" s="256"/>
    </row>
    <row r="4" spans="1:15" ht="27" customHeight="1" x14ac:dyDescent="0.25">
      <c r="A4" s="72" t="s">
        <v>165</v>
      </c>
      <c r="B4" s="73" t="s">
        <v>98</v>
      </c>
      <c r="C4" s="73" t="s">
        <v>82</v>
      </c>
      <c r="D4" s="227" t="s">
        <v>102</v>
      </c>
      <c r="E4" s="227"/>
      <c r="F4" s="227"/>
      <c r="G4" s="227"/>
      <c r="H4" s="227"/>
      <c r="I4" s="227"/>
      <c r="J4" s="227"/>
      <c r="K4" s="158" t="s">
        <v>249</v>
      </c>
      <c r="L4" s="158"/>
      <c r="M4" s="158"/>
      <c r="N4" s="158"/>
      <c r="O4" s="158"/>
    </row>
    <row r="5" spans="1:15" x14ac:dyDescent="0.25">
      <c r="A5" s="72" t="s">
        <v>166</v>
      </c>
      <c r="B5" s="73" t="s">
        <v>143</v>
      </c>
      <c r="C5" s="73" t="s">
        <v>82</v>
      </c>
      <c r="D5" s="155" t="s">
        <v>179</v>
      </c>
      <c r="E5" s="156"/>
      <c r="F5" s="156"/>
      <c r="G5" s="156"/>
      <c r="H5" s="156"/>
      <c r="I5" s="156"/>
      <c r="J5" s="157"/>
      <c r="K5" s="158" t="s">
        <v>250</v>
      </c>
      <c r="L5" s="158"/>
      <c r="M5" s="158"/>
      <c r="N5" s="158"/>
      <c r="O5" s="158"/>
    </row>
    <row r="6" spans="1:15" x14ac:dyDescent="0.25">
      <c r="A6" s="72" t="s">
        <v>167</v>
      </c>
      <c r="B6" s="73" t="s">
        <v>218</v>
      </c>
      <c r="C6" s="73" t="s">
        <v>82</v>
      </c>
      <c r="D6" s="155" t="s">
        <v>220</v>
      </c>
      <c r="E6" s="156"/>
      <c r="F6" s="156"/>
      <c r="G6" s="156"/>
      <c r="H6" s="156"/>
      <c r="I6" s="156"/>
      <c r="J6" s="157"/>
      <c r="K6" s="158" t="s">
        <v>238</v>
      </c>
      <c r="L6" s="158"/>
      <c r="M6" s="158"/>
      <c r="N6" s="158"/>
      <c r="O6" s="158"/>
    </row>
    <row r="7" spans="1:15" x14ac:dyDescent="0.25">
      <c r="A7" s="72" t="s">
        <v>168</v>
      </c>
      <c r="B7" s="73" t="s">
        <v>221</v>
      </c>
      <c r="C7" s="73" t="s">
        <v>82</v>
      </c>
      <c r="D7" s="155" t="s">
        <v>226</v>
      </c>
      <c r="E7" s="156"/>
      <c r="F7" s="156"/>
      <c r="G7" s="156"/>
      <c r="H7" s="156"/>
      <c r="I7" s="156"/>
      <c r="J7" s="157"/>
      <c r="K7" s="158" t="s">
        <v>264</v>
      </c>
      <c r="L7" s="158"/>
      <c r="M7" s="158"/>
      <c r="N7" s="158"/>
      <c r="O7" s="158"/>
    </row>
    <row r="8" spans="1:15" ht="26.4" x14ac:dyDescent="0.25">
      <c r="A8" s="72" t="s">
        <v>169</v>
      </c>
      <c r="B8" s="73" t="s">
        <v>240</v>
      </c>
      <c r="C8" s="73" t="s">
        <v>177</v>
      </c>
      <c r="D8" s="155" t="s">
        <v>194</v>
      </c>
      <c r="E8" s="156"/>
      <c r="F8" s="156"/>
      <c r="G8" s="156"/>
      <c r="H8" s="156"/>
      <c r="I8" s="156"/>
      <c r="J8" s="157"/>
      <c r="K8" s="231" t="s">
        <v>195</v>
      </c>
      <c r="L8" s="232"/>
      <c r="M8" s="232"/>
      <c r="N8" s="232"/>
      <c r="O8" s="233"/>
    </row>
    <row r="9" spans="1:15" ht="43.5" customHeight="1" x14ac:dyDescent="0.25">
      <c r="A9" s="72" t="s">
        <v>170</v>
      </c>
      <c r="B9" s="73" t="s">
        <v>192</v>
      </c>
      <c r="C9" s="73" t="s">
        <v>82</v>
      </c>
      <c r="D9" s="223" t="s">
        <v>193</v>
      </c>
      <c r="E9" s="224"/>
      <c r="F9" s="224"/>
      <c r="G9" s="224"/>
      <c r="H9" s="224"/>
      <c r="I9" s="224"/>
      <c r="J9" s="225"/>
      <c r="K9" s="231" t="s">
        <v>215</v>
      </c>
      <c r="L9" s="232"/>
      <c r="M9" s="232"/>
      <c r="N9" s="232"/>
      <c r="O9" s="233"/>
    </row>
    <row r="10" spans="1:15" x14ac:dyDescent="0.25">
      <c r="A10" s="72" t="s">
        <v>171</v>
      </c>
      <c r="B10" s="73" t="s">
        <v>146</v>
      </c>
      <c r="C10" s="73" t="s">
        <v>82</v>
      </c>
      <c r="D10" s="172" t="s">
        <v>196</v>
      </c>
      <c r="E10" s="172"/>
      <c r="F10" s="172"/>
      <c r="G10" s="172"/>
      <c r="H10" s="172"/>
      <c r="I10" s="172"/>
      <c r="J10" s="172"/>
      <c r="K10" s="158" t="s">
        <v>223</v>
      </c>
      <c r="L10" s="158"/>
      <c r="M10" s="158"/>
      <c r="N10" s="158"/>
      <c r="O10" s="158"/>
    </row>
    <row r="11" spans="1:15" x14ac:dyDescent="0.25">
      <c r="A11" s="72" t="s">
        <v>172</v>
      </c>
      <c r="B11" s="73" t="s">
        <v>147</v>
      </c>
      <c r="C11" s="73" t="s">
        <v>82</v>
      </c>
      <c r="D11" s="172" t="s">
        <v>198</v>
      </c>
      <c r="E11" s="172"/>
      <c r="F11" s="172"/>
      <c r="G11" s="172"/>
      <c r="H11" s="172"/>
      <c r="I11" s="172"/>
      <c r="J11" s="172"/>
      <c r="K11" s="158" t="s">
        <v>224</v>
      </c>
      <c r="L11" s="158"/>
      <c r="M11" s="158"/>
      <c r="N11" s="158"/>
      <c r="O11" s="158"/>
    </row>
    <row r="12" spans="1:15" x14ac:dyDescent="0.25">
      <c r="A12" s="72" t="s">
        <v>173</v>
      </c>
      <c r="B12" s="73" t="s">
        <v>190</v>
      </c>
      <c r="C12" s="73" t="s">
        <v>82</v>
      </c>
      <c r="D12" s="172" t="s">
        <v>199</v>
      </c>
      <c r="E12" s="172"/>
      <c r="F12" s="172"/>
      <c r="G12" s="172"/>
      <c r="H12" s="172"/>
      <c r="I12" s="172"/>
      <c r="J12" s="172"/>
      <c r="K12" s="158" t="s">
        <v>225</v>
      </c>
      <c r="L12" s="158"/>
      <c r="M12" s="158"/>
      <c r="N12" s="158"/>
      <c r="O12" s="158"/>
    </row>
    <row r="13" spans="1:15" x14ac:dyDescent="0.25">
      <c r="A13" s="188" t="s">
        <v>174</v>
      </c>
      <c r="B13" s="186" t="s">
        <v>149</v>
      </c>
      <c r="C13" s="186" t="s">
        <v>82</v>
      </c>
      <c r="D13" s="234" t="s">
        <v>200</v>
      </c>
      <c r="E13" s="235"/>
      <c r="F13" s="235"/>
      <c r="G13" s="235"/>
      <c r="H13" s="235"/>
      <c r="I13" s="235"/>
      <c r="J13" s="236"/>
      <c r="K13" s="217" t="s">
        <v>201</v>
      </c>
      <c r="L13" s="218"/>
      <c r="M13" s="218"/>
      <c r="N13" s="218"/>
      <c r="O13" s="219"/>
    </row>
    <row r="14" spans="1:15" x14ac:dyDescent="0.25">
      <c r="A14" s="258"/>
      <c r="B14" s="257"/>
      <c r="C14" s="257"/>
      <c r="D14" s="240"/>
      <c r="E14" s="241"/>
      <c r="F14" s="241"/>
      <c r="G14" s="241"/>
      <c r="H14" s="241"/>
      <c r="I14" s="241"/>
      <c r="J14" s="242"/>
      <c r="K14" s="228"/>
      <c r="L14" s="229"/>
      <c r="M14" s="229"/>
      <c r="N14" s="229"/>
      <c r="O14" s="230"/>
    </row>
    <row r="15" spans="1:15" x14ac:dyDescent="0.25">
      <c r="A15" s="189"/>
      <c r="B15" s="187"/>
      <c r="C15" s="187"/>
      <c r="D15" s="237"/>
      <c r="E15" s="238"/>
      <c r="F15" s="238"/>
      <c r="G15" s="238"/>
      <c r="H15" s="238"/>
      <c r="I15" s="238"/>
      <c r="J15" s="239"/>
      <c r="K15" s="220"/>
      <c r="L15" s="221"/>
      <c r="M15" s="221"/>
      <c r="N15" s="221"/>
      <c r="O15" s="222"/>
    </row>
    <row r="16" spans="1:15" x14ac:dyDescent="0.25">
      <c r="A16" s="72" t="s">
        <v>216</v>
      </c>
      <c r="B16" s="73" t="s">
        <v>77</v>
      </c>
      <c r="C16" s="73" t="s">
        <v>82</v>
      </c>
      <c r="D16" s="172" t="s">
        <v>83</v>
      </c>
      <c r="E16" s="172"/>
      <c r="F16" s="172"/>
      <c r="G16" s="172"/>
      <c r="H16" s="172"/>
      <c r="I16" s="172"/>
      <c r="J16" s="172"/>
      <c r="K16" s="158" t="s">
        <v>203</v>
      </c>
      <c r="L16" s="158"/>
      <c r="M16" s="158"/>
      <c r="N16" s="158"/>
      <c r="O16" s="158"/>
    </row>
    <row r="17" spans="1:15" x14ac:dyDescent="0.25">
      <c r="A17" s="72" t="s">
        <v>217</v>
      </c>
      <c r="B17" s="73" t="s">
        <v>80</v>
      </c>
      <c r="C17" s="73" t="s">
        <v>82</v>
      </c>
      <c r="D17" s="155" t="s">
        <v>227</v>
      </c>
      <c r="E17" s="156"/>
      <c r="F17" s="156"/>
      <c r="G17" s="156"/>
      <c r="H17" s="157"/>
      <c r="I17" s="107"/>
      <c r="J17" s="107"/>
      <c r="K17" s="158" t="s">
        <v>203</v>
      </c>
      <c r="L17" s="158"/>
      <c r="M17" s="158"/>
      <c r="N17" s="158"/>
      <c r="O17" s="158"/>
    </row>
    <row r="18" spans="1:15" ht="26.4" x14ac:dyDescent="0.25">
      <c r="A18" s="72" t="s">
        <v>210</v>
      </c>
      <c r="B18" s="73" t="s">
        <v>84</v>
      </c>
      <c r="C18" s="73" t="s">
        <v>87</v>
      </c>
      <c r="D18" s="227" t="s">
        <v>202</v>
      </c>
      <c r="E18" s="227"/>
      <c r="F18" s="227"/>
      <c r="G18" s="227"/>
      <c r="H18" s="227"/>
      <c r="I18" s="227"/>
      <c r="J18" s="227"/>
      <c r="K18" s="226" t="s">
        <v>88</v>
      </c>
      <c r="L18" s="158"/>
      <c r="M18" s="158"/>
      <c r="N18" s="158"/>
      <c r="O18" s="158"/>
    </row>
    <row r="19" spans="1:15" x14ac:dyDescent="0.25">
      <c r="A19" s="72" t="s">
        <v>211</v>
      </c>
      <c r="B19" s="72">
        <v>88315</v>
      </c>
      <c r="C19" s="73" t="s">
        <v>42</v>
      </c>
      <c r="D19" s="172" t="s">
        <v>92</v>
      </c>
      <c r="E19" s="172"/>
      <c r="F19" s="172"/>
      <c r="G19" s="172"/>
      <c r="H19" s="172"/>
      <c r="I19" s="172"/>
      <c r="J19" s="172"/>
      <c r="K19" s="226" t="s">
        <v>204</v>
      </c>
      <c r="L19" s="158"/>
      <c r="M19" s="158"/>
      <c r="N19" s="158"/>
      <c r="O19" s="158"/>
    </row>
    <row r="20" spans="1:15" x14ac:dyDescent="0.25">
      <c r="A20" s="188" t="s">
        <v>212</v>
      </c>
      <c r="B20" s="186" t="s">
        <v>89</v>
      </c>
      <c r="C20" s="186" t="s">
        <v>82</v>
      </c>
      <c r="D20" s="234" t="s">
        <v>94</v>
      </c>
      <c r="E20" s="235"/>
      <c r="F20" s="235"/>
      <c r="G20" s="235"/>
      <c r="H20" s="235"/>
      <c r="I20" s="235"/>
      <c r="J20" s="236"/>
      <c r="K20" s="217" t="s">
        <v>95</v>
      </c>
      <c r="L20" s="218"/>
      <c r="M20" s="218"/>
      <c r="N20" s="218"/>
      <c r="O20" s="219"/>
    </row>
    <row r="21" spans="1:15" x14ac:dyDescent="0.25">
      <c r="A21" s="189"/>
      <c r="B21" s="187"/>
      <c r="C21" s="187"/>
      <c r="D21" s="237"/>
      <c r="E21" s="238"/>
      <c r="F21" s="238"/>
      <c r="G21" s="238"/>
      <c r="H21" s="238"/>
      <c r="I21" s="238"/>
      <c r="J21" s="239"/>
      <c r="K21" s="220"/>
      <c r="L21" s="221"/>
      <c r="M21" s="221"/>
      <c r="N21" s="221"/>
      <c r="O21" s="222"/>
    </row>
    <row r="22" spans="1:15" x14ac:dyDescent="0.25">
      <c r="A22" s="72" t="s">
        <v>242</v>
      </c>
      <c r="B22" s="73" t="s">
        <v>151</v>
      </c>
      <c r="C22" s="73" t="s">
        <v>82</v>
      </c>
      <c r="D22" s="172" t="s">
        <v>205</v>
      </c>
      <c r="E22" s="172"/>
      <c r="F22" s="172"/>
      <c r="G22" s="172"/>
      <c r="H22" s="172"/>
      <c r="I22" s="172"/>
      <c r="J22" s="172"/>
      <c r="K22" s="158" t="s">
        <v>206</v>
      </c>
      <c r="L22" s="158"/>
      <c r="M22" s="158"/>
      <c r="N22" s="158"/>
      <c r="O22" s="158"/>
    </row>
    <row r="23" spans="1:15" x14ac:dyDescent="0.25">
      <c r="A23" s="127" t="s">
        <v>256</v>
      </c>
      <c r="B23" s="73" t="s">
        <v>260</v>
      </c>
      <c r="C23" s="73" t="s">
        <v>82</v>
      </c>
      <c r="D23" s="243" t="s">
        <v>265</v>
      </c>
      <c r="E23" s="244"/>
      <c r="F23" s="244"/>
      <c r="G23" s="244"/>
      <c r="H23" s="244"/>
      <c r="I23" s="126"/>
      <c r="J23" s="126"/>
      <c r="K23" s="245" t="s">
        <v>271</v>
      </c>
      <c r="L23" s="159"/>
      <c r="M23" s="159"/>
      <c r="N23" s="159"/>
      <c r="O23" s="159"/>
    </row>
    <row r="24" spans="1:15" ht="28.5" customHeight="1" x14ac:dyDescent="0.25">
      <c r="A24" s="127" t="s">
        <v>259</v>
      </c>
      <c r="B24" s="73" t="s">
        <v>254</v>
      </c>
      <c r="C24" s="73" t="s">
        <v>82</v>
      </c>
      <c r="D24" s="243" t="s">
        <v>266</v>
      </c>
      <c r="E24" s="244"/>
      <c r="F24" s="244"/>
      <c r="G24" s="244"/>
      <c r="H24" s="244"/>
      <c r="I24" s="110"/>
      <c r="J24" s="110"/>
      <c r="K24" s="246" t="s">
        <v>272</v>
      </c>
      <c r="L24" s="247"/>
      <c r="M24" s="247"/>
      <c r="N24" s="247"/>
      <c r="O24" s="247"/>
    </row>
    <row r="25" spans="1:15" ht="28.5" customHeight="1" x14ac:dyDescent="0.25">
      <c r="A25" s="127" t="s">
        <v>263</v>
      </c>
      <c r="B25" s="73" t="s">
        <v>257</v>
      </c>
      <c r="C25" s="73" t="s">
        <v>82</v>
      </c>
      <c r="D25" s="248" t="s">
        <v>267</v>
      </c>
      <c r="E25" s="249"/>
      <c r="F25" s="249"/>
      <c r="G25" s="249"/>
      <c r="H25" s="250"/>
      <c r="I25" s="110"/>
      <c r="J25" s="110"/>
      <c r="K25" s="246" t="s">
        <v>272</v>
      </c>
      <c r="L25" s="247"/>
      <c r="M25" s="247"/>
      <c r="N25" s="247"/>
      <c r="O25" s="247"/>
    </row>
    <row r="38" spans="1:7" ht="12" customHeight="1" x14ac:dyDescent="0.25">
      <c r="A38" s="190" t="s">
        <v>245</v>
      </c>
      <c r="B38" s="191"/>
      <c r="C38" s="191"/>
      <c r="D38" s="191"/>
      <c r="E38" s="191"/>
      <c r="F38" s="191"/>
      <c r="G38" s="192"/>
    </row>
    <row r="39" spans="1:7" ht="3.75" customHeight="1" x14ac:dyDescent="0.25">
      <c r="A39" s="193"/>
      <c r="B39" s="194"/>
      <c r="C39" s="194"/>
      <c r="D39" s="194"/>
      <c r="E39" s="194"/>
      <c r="F39" s="194"/>
      <c r="G39" s="195"/>
    </row>
    <row r="40" spans="1:7" ht="25.2" x14ac:dyDescent="0.25">
      <c r="A40" s="96" t="s">
        <v>103</v>
      </c>
      <c r="B40" s="96" t="s">
        <v>139</v>
      </c>
      <c r="C40" s="96" t="s">
        <v>184</v>
      </c>
      <c r="D40" s="96" t="s">
        <v>114</v>
      </c>
      <c r="E40" s="96" t="s">
        <v>115</v>
      </c>
      <c r="F40" s="96" t="s">
        <v>136</v>
      </c>
      <c r="G40" s="83" t="s">
        <v>142</v>
      </c>
    </row>
    <row r="41" spans="1:7" ht="25.5" customHeight="1" x14ac:dyDescent="0.25">
      <c r="A41" s="86" t="s">
        <v>104</v>
      </c>
      <c r="B41" s="87">
        <v>8.6</v>
      </c>
      <c r="C41" s="87">
        <v>1.5</v>
      </c>
      <c r="D41" s="87">
        <f t="shared" ref="D41:D50" si="0">B41*C41</f>
        <v>12.899999999999999</v>
      </c>
      <c r="E41" s="86" t="s">
        <v>117</v>
      </c>
      <c r="F41" s="82">
        <v>1.25</v>
      </c>
      <c r="G41" s="87">
        <f t="shared" ref="G41:G50" si="1">D41-F41</f>
        <v>11.649999999999999</v>
      </c>
    </row>
    <row r="42" spans="1:7" ht="38.25" customHeight="1" x14ac:dyDescent="0.25">
      <c r="A42" s="86" t="s">
        <v>105</v>
      </c>
      <c r="B42" s="87">
        <v>11.94</v>
      </c>
      <c r="C42" s="87">
        <v>1.5</v>
      </c>
      <c r="D42" s="87">
        <f t="shared" si="0"/>
        <v>17.91</v>
      </c>
      <c r="E42" s="86" t="s">
        <v>119</v>
      </c>
      <c r="F42" s="82">
        <v>2.66</v>
      </c>
      <c r="G42" s="87">
        <f t="shared" si="1"/>
        <v>15.25</v>
      </c>
    </row>
    <row r="43" spans="1:7" ht="18.75" customHeight="1" x14ac:dyDescent="0.25">
      <c r="A43" s="86" t="s">
        <v>106</v>
      </c>
      <c r="B43" s="87">
        <v>9.44</v>
      </c>
      <c r="C43" s="87">
        <v>1.5</v>
      </c>
      <c r="D43" s="87">
        <f t="shared" si="0"/>
        <v>14.16</v>
      </c>
      <c r="E43" s="86" t="s">
        <v>120</v>
      </c>
      <c r="F43" s="82">
        <v>2.25</v>
      </c>
      <c r="G43" s="87">
        <f t="shared" si="1"/>
        <v>11.91</v>
      </c>
    </row>
    <row r="44" spans="1:7" ht="29.25" customHeight="1" x14ac:dyDescent="0.25">
      <c r="A44" s="86" t="s">
        <v>107</v>
      </c>
      <c r="B44" s="87">
        <v>12.02</v>
      </c>
      <c r="C44" s="87">
        <v>1.5</v>
      </c>
      <c r="D44" s="87">
        <f t="shared" si="0"/>
        <v>18.03</v>
      </c>
      <c r="E44" s="86" t="s">
        <v>123</v>
      </c>
      <c r="F44" s="82">
        <v>3.43</v>
      </c>
      <c r="G44" s="87">
        <f t="shared" si="1"/>
        <v>14.600000000000001</v>
      </c>
    </row>
    <row r="45" spans="1:7" ht="24.75" customHeight="1" x14ac:dyDescent="0.25">
      <c r="A45" s="86" t="s">
        <v>108</v>
      </c>
      <c r="B45" s="87">
        <v>20.45</v>
      </c>
      <c r="C45" s="87">
        <v>1.5</v>
      </c>
      <c r="D45" s="87">
        <f t="shared" si="0"/>
        <v>30.674999999999997</v>
      </c>
      <c r="E45" s="86" t="s">
        <v>125</v>
      </c>
      <c r="F45" s="82">
        <v>10.65</v>
      </c>
      <c r="G45" s="87">
        <f t="shared" si="1"/>
        <v>20.024999999999999</v>
      </c>
    </row>
    <row r="46" spans="1:7" ht="28.5" customHeight="1" x14ac:dyDescent="0.25">
      <c r="A46" s="86" t="s">
        <v>109</v>
      </c>
      <c r="B46" s="87">
        <v>10.35</v>
      </c>
      <c r="C46" s="87">
        <v>1.5</v>
      </c>
      <c r="D46" s="87">
        <f t="shared" si="0"/>
        <v>15.524999999999999</v>
      </c>
      <c r="E46" s="86" t="s">
        <v>127</v>
      </c>
      <c r="F46" s="82">
        <v>1.51</v>
      </c>
      <c r="G46" s="87">
        <f t="shared" si="1"/>
        <v>14.014999999999999</v>
      </c>
    </row>
    <row r="47" spans="1:7" ht="26.4" x14ac:dyDescent="0.25">
      <c r="A47" s="113" t="s">
        <v>110</v>
      </c>
      <c r="B47" s="87">
        <v>9.59</v>
      </c>
      <c r="C47" s="87">
        <v>1.5</v>
      </c>
      <c r="D47" s="87">
        <f t="shared" si="0"/>
        <v>14.385</v>
      </c>
      <c r="E47" s="113" t="s">
        <v>128</v>
      </c>
      <c r="F47" s="85">
        <v>6.15</v>
      </c>
      <c r="G47" s="87">
        <f t="shared" si="1"/>
        <v>8.2349999999999994</v>
      </c>
    </row>
    <row r="48" spans="1:7" ht="26.4" x14ac:dyDescent="0.25">
      <c r="A48" s="86" t="s">
        <v>111</v>
      </c>
      <c r="B48" s="87">
        <v>19.5</v>
      </c>
      <c r="C48" s="87">
        <v>1.5</v>
      </c>
      <c r="D48" s="87">
        <f t="shared" si="0"/>
        <v>29.25</v>
      </c>
      <c r="E48" s="86" t="s">
        <v>132</v>
      </c>
      <c r="F48" s="82">
        <v>7.8</v>
      </c>
      <c r="G48" s="87">
        <f t="shared" si="1"/>
        <v>21.45</v>
      </c>
    </row>
    <row r="49" spans="1:7" ht="26.4" x14ac:dyDescent="0.25">
      <c r="A49" s="113" t="s">
        <v>112</v>
      </c>
      <c r="B49" s="87">
        <v>14.16</v>
      </c>
      <c r="C49" s="87">
        <v>1.5</v>
      </c>
      <c r="D49" s="87">
        <f t="shared" si="0"/>
        <v>21.240000000000002</v>
      </c>
      <c r="E49" s="113" t="s">
        <v>130</v>
      </c>
      <c r="F49" s="85">
        <v>1.1299999999999999</v>
      </c>
      <c r="G49" s="87">
        <f t="shared" si="1"/>
        <v>20.110000000000003</v>
      </c>
    </row>
    <row r="50" spans="1:7" ht="26.4" x14ac:dyDescent="0.25">
      <c r="A50" s="86" t="s">
        <v>113</v>
      </c>
      <c r="B50" s="87">
        <v>13.06</v>
      </c>
      <c r="C50" s="87">
        <v>1.5</v>
      </c>
      <c r="D50" s="87">
        <f t="shared" si="0"/>
        <v>19.59</v>
      </c>
      <c r="E50" s="86" t="s">
        <v>134</v>
      </c>
      <c r="F50" s="82">
        <v>1.1299999999999999</v>
      </c>
      <c r="G50" s="87">
        <f t="shared" si="1"/>
        <v>18.46</v>
      </c>
    </row>
    <row r="51" spans="1:7" x14ac:dyDescent="0.25">
      <c r="A51" s="185" t="s">
        <v>142</v>
      </c>
      <c r="B51" s="185"/>
      <c r="C51" s="185"/>
      <c r="D51" s="185"/>
      <c r="E51" s="185"/>
      <c r="F51" s="185"/>
      <c r="G51" s="120">
        <f>SUM(G41:G50)</f>
        <v>155.70500000000001</v>
      </c>
    </row>
    <row r="52" spans="1:7" ht="12.75" customHeight="1" x14ac:dyDescent="0.25">
      <c r="A52" s="154"/>
      <c r="B52" s="154"/>
      <c r="C52" s="154"/>
      <c r="D52" s="154"/>
      <c r="E52" s="154"/>
      <c r="F52" s="154"/>
      <c r="G52" s="154"/>
    </row>
    <row r="53" spans="1:7" ht="12.75" customHeight="1" x14ac:dyDescent="0.25">
      <c r="A53" s="154"/>
      <c r="B53" s="154"/>
      <c r="C53" s="154"/>
      <c r="D53" s="154"/>
      <c r="E53" s="154"/>
      <c r="F53" s="154"/>
      <c r="G53" s="154"/>
    </row>
    <row r="54" spans="1:7" ht="12.75" customHeight="1" x14ac:dyDescent="0.25">
      <c r="A54" s="154"/>
      <c r="B54" s="154"/>
      <c r="C54" s="154"/>
      <c r="D54" s="154"/>
      <c r="E54" s="154"/>
      <c r="F54" s="154"/>
      <c r="G54" s="154"/>
    </row>
    <row r="55" spans="1:7" ht="12.75" customHeight="1" x14ac:dyDescent="0.25">
      <c r="A55" s="154"/>
      <c r="B55" s="154"/>
      <c r="C55" s="154"/>
      <c r="D55" s="154"/>
      <c r="E55" s="154"/>
      <c r="F55" s="154"/>
      <c r="G55" s="154"/>
    </row>
    <row r="56" spans="1:7" ht="12.75" customHeight="1" x14ac:dyDescent="0.25">
      <c r="A56" s="154"/>
      <c r="B56" s="154"/>
      <c r="C56" s="154"/>
      <c r="D56" s="154"/>
      <c r="E56" s="154"/>
      <c r="F56" s="154"/>
      <c r="G56" s="154"/>
    </row>
    <row r="57" spans="1:7" ht="12.75" customHeight="1" x14ac:dyDescent="0.25">
      <c r="A57" s="154"/>
      <c r="B57" s="154"/>
      <c r="C57" s="154"/>
      <c r="D57" s="154"/>
      <c r="E57" s="154"/>
      <c r="F57" s="154"/>
      <c r="G57" s="154"/>
    </row>
    <row r="58" spans="1:7" ht="12.75" customHeight="1" x14ac:dyDescent="0.25">
      <c r="A58" s="154"/>
      <c r="B58" s="154"/>
      <c r="C58" s="154"/>
      <c r="D58" s="154"/>
      <c r="E58" s="154"/>
      <c r="F58" s="154"/>
      <c r="G58" s="154"/>
    </row>
    <row r="59" spans="1:7" ht="12.75" customHeight="1" x14ac:dyDescent="0.25">
      <c r="A59" s="154"/>
      <c r="B59" s="154"/>
      <c r="C59" s="154"/>
      <c r="D59" s="154"/>
      <c r="E59" s="154"/>
      <c r="F59" s="154"/>
      <c r="G59" s="154"/>
    </row>
    <row r="60" spans="1:7" ht="12.75" customHeight="1" x14ac:dyDescent="0.25">
      <c r="A60" s="114"/>
      <c r="B60" s="114"/>
      <c r="C60" s="114"/>
      <c r="D60" s="114"/>
      <c r="E60" s="114"/>
      <c r="F60" s="114"/>
      <c r="G60" s="114"/>
    </row>
    <row r="61" spans="1:7" ht="12.75" customHeight="1" x14ac:dyDescent="0.25">
      <c r="A61" s="114"/>
      <c r="B61" s="114"/>
      <c r="C61" s="114"/>
      <c r="D61" s="114"/>
      <c r="E61" s="114"/>
      <c r="F61" s="114"/>
      <c r="G61" s="114"/>
    </row>
    <row r="62" spans="1:7" ht="12.75" customHeight="1" x14ac:dyDescent="0.25">
      <c r="A62" s="114"/>
      <c r="B62" s="114"/>
      <c r="C62" s="114"/>
      <c r="D62" s="114"/>
      <c r="E62" s="114"/>
      <c r="F62" s="114"/>
      <c r="G62" s="114"/>
    </row>
    <row r="63" spans="1:7" ht="12.75" customHeight="1" x14ac:dyDescent="0.25">
      <c r="A63" s="114"/>
      <c r="B63" s="114"/>
      <c r="C63" s="114"/>
      <c r="D63" s="114"/>
      <c r="E63" s="114"/>
      <c r="F63" s="114"/>
      <c r="G63" s="114"/>
    </row>
    <row r="64" spans="1:7" ht="12.75" customHeight="1" x14ac:dyDescent="0.25">
      <c r="A64" s="114"/>
      <c r="B64" s="114"/>
      <c r="C64" s="114"/>
      <c r="D64" s="114"/>
      <c r="E64" s="114"/>
      <c r="F64" s="114"/>
      <c r="G64" s="114"/>
    </row>
    <row r="65" spans="1:7" ht="12.75" customHeight="1" x14ac:dyDescent="0.25">
      <c r="A65" s="114"/>
      <c r="B65" s="114"/>
      <c r="C65" s="114"/>
      <c r="D65" s="114"/>
      <c r="E65" s="114"/>
      <c r="F65" s="114"/>
      <c r="G65" s="114"/>
    </row>
    <row r="66" spans="1:7" ht="12.75" customHeight="1" x14ac:dyDescent="0.25">
      <c r="A66" s="114"/>
      <c r="B66" s="114"/>
      <c r="C66" s="114"/>
      <c r="D66" s="114"/>
      <c r="E66" s="114"/>
      <c r="F66" s="114"/>
      <c r="G66" s="114"/>
    </row>
    <row r="67" spans="1:7" ht="12.75" customHeight="1" x14ac:dyDescent="0.25">
      <c r="A67" s="114"/>
      <c r="B67" s="114"/>
      <c r="C67" s="114"/>
      <c r="D67" s="114"/>
      <c r="E67" s="114"/>
      <c r="F67" s="114"/>
      <c r="G67" s="114"/>
    </row>
    <row r="68" spans="1:7" ht="12.75" customHeight="1" x14ac:dyDescent="0.25">
      <c r="A68" s="114"/>
      <c r="B68" s="114"/>
      <c r="C68" s="114"/>
      <c r="D68" s="114"/>
      <c r="E68" s="114"/>
      <c r="F68" s="114"/>
      <c r="G68" s="114"/>
    </row>
    <row r="69" spans="1:7" ht="12.75" customHeight="1" x14ac:dyDescent="0.25">
      <c r="A69" s="114"/>
      <c r="B69" s="114"/>
      <c r="C69" s="114"/>
      <c r="D69" s="114"/>
      <c r="E69" s="114"/>
      <c r="F69" s="114"/>
      <c r="G69" s="114"/>
    </row>
    <row r="70" spans="1:7" ht="12.75" customHeight="1" x14ac:dyDescent="0.25">
      <c r="A70" s="114"/>
      <c r="B70" s="114"/>
      <c r="C70" s="114"/>
      <c r="D70" s="114"/>
      <c r="E70" s="114"/>
      <c r="F70" s="114"/>
      <c r="G70" s="114"/>
    </row>
    <row r="71" spans="1:7" ht="12.75" customHeight="1" x14ac:dyDescent="0.25">
      <c r="A71" s="114"/>
      <c r="B71" s="114"/>
      <c r="C71" s="114"/>
      <c r="D71" s="114"/>
      <c r="E71" s="114"/>
      <c r="F71" s="114"/>
      <c r="G71" s="114"/>
    </row>
    <row r="72" spans="1:7" ht="12.75" customHeight="1" x14ac:dyDescent="0.25">
      <c r="A72" s="211" t="s">
        <v>244</v>
      </c>
      <c r="B72" s="211"/>
      <c r="C72" s="211"/>
      <c r="D72" s="211"/>
      <c r="E72" s="211"/>
      <c r="F72" s="211"/>
      <c r="G72" s="211"/>
    </row>
    <row r="73" spans="1:7" ht="12.75" customHeight="1" x14ac:dyDescent="0.25">
      <c r="A73" s="109" t="s">
        <v>183</v>
      </c>
      <c r="B73" s="109" t="s">
        <v>140</v>
      </c>
      <c r="C73" s="109" t="s">
        <v>185</v>
      </c>
      <c r="D73" s="109" t="s">
        <v>231</v>
      </c>
      <c r="E73" s="210" t="s">
        <v>233</v>
      </c>
      <c r="F73" s="210"/>
      <c r="G73" s="210"/>
    </row>
    <row r="74" spans="1:7" ht="12.75" customHeight="1" x14ac:dyDescent="0.25">
      <c r="A74" s="110">
        <v>0.85</v>
      </c>
      <c r="B74" s="110">
        <v>1.2</v>
      </c>
      <c r="C74" s="110">
        <v>20</v>
      </c>
      <c r="D74" s="111">
        <f>A74*B74*C74</f>
        <v>20.399999999999999</v>
      </c>
      <c r="E74" s="208" t="s">
        <v>232</v>
      </c>
      <c r="F74" s="209"/>
      <c r="G74" s="209"/>
    </row>
    <row r="75" spans="1:7" ht="12.75" customHeight="1" x14ac:dyDescent="0.25">
      <c r="A75" s="110">
        <v>0.3</v>
      </c>
      <c r="B75" s="110">
        <v>1.2</v>
      </c>
      <c r="C75" s="110">
        <v>6</v>
      </c>
      <c r="D75" s="111">
        <f t="shared" ref="D75:D85" si="2">A75*B75*C75</f>
        <v>2.16</v>
      </c>
      <c r="E75" s="209"/>
      <c r="F75" s="209"/>
      <c r="G75" s="209"/>
    </row>
    <row r="76" spans="1:7" ht="12.75" customHeight="1" x14ac:dyDescent="0.25">
      <c r="A76" s="110">
        <v>1.45</v>
      </c>
      <c r="B76" s="110">
        <v>1.2</v>
      </c>
      <c r="C76" s="110">
        <v>1</v>
      </c>
      <c r="D76" s="111">
        <f t="shared" si="2"/>
        <v>1.74</v>
      </c>
      <c r="E76" s="209"/>
      <c r="F76" s="209"/>
      <c r="G76" s="209"/>
    </row>
    <row r="77" spans="1:7" ht="12.75" customHeight="1" x14ac:dyDescent="0.25">
      <c r="A77" s="110">
        <v>0.625</v>
      </c>
      <c r="B77" s="110">
        <v>1.2</v>
      </c>
      <c r="C77" s="110">
        <v>1</v>
      </c>
      <c r="D77" s="111">
        <f t="shared" si="2"/>
        <v>0.75</v>
      </c>
      <c r="E77" s="197" t="s">
        <v>246</v>
      </c>
      <c r="F77" s="198"/>
      <c r="G77" s="199"/>
    </row>
    <row r="78" spans="1:7" ht="12.75" customHeight="1" x14ac:dyDescent="0.25">
      <c r="A78" s="110">
        <v>0.87</v>
      </c>
      <c r="B78" s="110">
        <v>1.2</v>
      </c>
      <c r="C78" s="110">
        <v>2</v>
      </c>
      <c r="D78" s="111">
        <f t="shared" si="2"/>
        <v>2.0880000000000001</v>
      </c>
      <c r="E78" s="200"/>
      <c r="F78" s="201"/>
      <c r="G78" s="202"/>
    </row>
    <row r="79" spans="1:7" ht="12.75" customHeight="1" x14ac:dyDescent="0.25">
      <c r="A79" s="110">
        <v>1.47</v>
      </c>
      <c r="B79" s="110">
        <v>1.2</v>
      </c>
      <c r="C79" s="110">
        <v>1</v>
      </c>
      <c r="D79" s="111">
        <f t="shared" si="2"/>
        <v>1.764</v>
      </c>
      <c r="E79" s="200"/>
      <c r="F79" s="201"/>
      <c r="G79" s="202"/>
    </row>
    <row r="80" spans="1:7" ht="12.75" customHeight="1" x14ac:dyDescent="0.25">
      <c r="A80" s="110">
        <v>0.32</v>
      </c>
      <c r="B80" s="110">
        <v>1.2</v>
      </c>
      <c r="C80" s="110">
        <v>1</v>
      </c>
      <c r="D80" s="111">
        <f t="shared" si="2"/>
        <v>0.38400000000000001</v>
      </c>
      <c r="E80" s="200"/>
      <c r="F80" s="201"/>
      <c r="G80" s="202"/>
    </row>
    <row r="81" spans="1:7" ht="12.75" customHeight="1" x14ac:dyDescent="0.25">
      <c r="A81" s="110">
        <v>1.55</v>
      </c>
      <c r="B81" s="110">
        <v>1.2</v>
      </c>
      <c r="C81" s="110">
        <v>1</v>
      </c>
      <c r="D81" s="111">
        <f t="shared" si="2"/>
        <v>1.8599999999999999</v>
      </c>
      <c r="E81" s="200"/>
      <c r="F81" s="201"/>
      <c r="G81" s="202"/>
    </row>
    <row r="82" spans="1:7" ht="12.75" customHeight="1" x14ac:dyDescent="0.25">
      <c r="A82" s="110">
        <v>1.6</v>
      </c>
      <c r="B82" s="110">
        <v>1.2</v>
      </c>
      <c r="C82" s="110">
        <v>1</v>
      </c>
      <c r="D82" s="111">
        <f t="shared" si="2"/>
        <v>1.92</v>
      </c>
      <c r="E82" s="200"/>
      <c r="F82" s="201"/>
      <c r="G82" s="202"/>
    </row>
    <row r="83" spans="1:7" ht="12.75" customHeight="1" x14ac:dyDescent="0.25">
      <c r="A83" s="110">
        <v>0.9</v>
      </c>
      <c r="B83" s="110">
        <v>2.1</v>
      </c>
      <c r="C83" s="110">
        <v>1</v>
      </c>
      <c r="D83" s="111">
        <f t="shared" si="2"/>
        <v>1.8900000000000001</v>
      </c>
      <c r="E83" s="200"/>
      <c r="F83" s="201"/>
      <c r="G83" s="202"/>
    </row>
    <row r="84" spans="1:7" ht="12.75" customHeight="1" x14ac:dyDescent="0.25">
      <c r="A84" s="110">
        <v>3.55</v>
      </c>
      <c r="B84" s="110">
        <v>2.1</v>
      </c>
      <c r="C84" s="110">
        <v>1</v>
      </c>
      <c r="D84" s="111">
        <f t="shared" si="2"/>
        <v>7.4550000000000001</v>
      </c>
      <c r="E84" s="200"/>
      <c r="F84" s="201"/>
      <c r="G84" s="202"/>
    </row>
    <row r="85" spans="1:7" ht="12.75" customHeight="1" x14ac:dyDescent="0.25">
      <c r="A85" s="110">
        <v>0.75</v>
      </c>
      <c r="B85" s="110">
        <v>2.1</v>
      </c>
      <c r="C85" s="110">
        <v>1</v>
      </c>
      <c r="D85" s="111">
        <f t="shared" si="2"/>
        <v>1.5750000000000002</v>
      </c>
      <c r="E85" s="200"/>
      <c r="F85" s="201"/>
      <c r="G85" s="202"/>
    </row>
    <row r="86" spans="1:7" ht="12.75" customHeight="1" x14ac:dyDescent="0.25">
      <c r="A86" s="206" t="s">
        <v>236</v>
      </c>
      <c r="B86" s="207"/>
      <c r="C86" s="207"/>
      <c r="D86" s="112">
        <f>SUM(D74:D85)</f>
        <v>43.985999999999997</v>
      </c>
      <c r="E86" s="203"/>
      <c r="F86" s="204"/>
      <c r="G86" s="205"/>
    </row>
    <row r="87" spans="1:7" ht="12.75" customHeight="1" x14ac:dyDescent="0.25">
      <c r="A87" s="215" t="s">
        <v>247</v>
      </c>
      <c r="B87" s="215"/>
      <c r="C87" s="215"/>
      <c r="D87" s="215"/>
      <c r="E87" s="215"/>
      <c r="F87" s="215"/>
      <c r="G87" s="215"/>
    </row>
    <row r="88" spans="1:7" ht="12.75" customHeight="1" x14ac:dyDescent="0.25">
      <c r="A88" s="215"/>
      <c r="B88" s="215"/>
      <c r="C88" s="215"/>
      <c r="D88" s="215"/>
      <c r="E88" s="215"/>
      <c r="F88" s="215"/>
      <c r="G88" s="215"/>
    </row>
    <row r="89" spans="1:7" ht="12.75" customHeight="1" x14ac:dyDescent="0.25">
      <c r="A89" s="216" t="s">
        <v>248</v>
      </c>
      <c r="B89" s="216"/>
      <c r="C89" s="216"/>
      <c r="D89" s="216"/>
      <c r="E89" s="216"/>
      <c r="F89" s="216"/>
      <c r="G89" s="216"/>
    </row>
    <row r="90" spans="1:7" ht="12.75" customHeight="1" x14ac:dyDescent="0.25">
      <c r="A90" s="216"/>
      <c r="B90" s="216"/>
      <c r="C90" s="216"/>
      <c r="D90" s="216"/>
      <c r="E90" s="216"/>
      <c r="F90" s="216"/>
      <c r="G90" s="216"/>
    </row>
    <row r="91" spans="1:7" ht="12.75" customHeight="1" x14ac:dyDescent="0.25">
      <c r="A91" s="216"/>
      <c r="B91" s="216"/>
      <c r="C91" s="216"/>
      <c r="D91" s="216"/>
      <c r="E91" s="216"/>
      <c r="F91" s="216"/>
      <c r="G91" s="216"/>
    </row>
    <row r="92" spans="1:7" ht="12.75" customHeight="1" x14ac:dyDescent="0.25">
      <c r="A92" s="114"/>
      <c r="B92" s="114"/>
      <c r="C92" s="114"/>
      <c r="D92" s="114"/>
      <c r="E92" s="114"/>
      <c r="F92" s="114"/>
      <c r="G92" s="114"/>
    </row>
    <row r="93" spans="1:7" ht="12.75" customHeight="1" x14ac:dyDescent="0.25">
      <c r="A93" s="114"/>
      <c r="B93" s="114"/>
      <c r="C93" s="114"/>
      <c r="D93" s="114"/>
      <c r="E93" s="114"/>
      <c r="F93" s="114"/>
      <c r="G93" s="114"/>
    </row>
    <row r="94" spans="1:7" ht="12.75" customHeight="1" x14ac:dyDescent="0.25">
      <c r="A94" s="114"/>
      <c r="B94" s="114"/>
      <c r="C94" s="114"/>
      <c r="D94" s="114"/>
      <c r="E94" s="114"/>
      <c r="F94" s="114"/>
      <c r="G94" s="114"/>
    </row>
    <row r="95" spans="1:7" ht="12.75" customHeight="1" x14ac:dyDescent="0.25">
      <c r="A95" s="114"/>
      <c r="B95" s="114"/>
      <c r="C95" s="114"/>
      <c r="D95" s="114"/>
      <c r="E95" s="114"/>
      <c r="F95" s="114"/>
      <c r="G95" s="114"/>
    </row>
    <row r="96" spans="1:7" ht="12.75" customHeight="1" x14ac:dyDescent="0.25">
      <c r="A96" s="114"/>
      <c r="B96" s="114"/>
      <c r="C96" s="114"/>
      <c r="D96" s="114"/>
      <c r="E96" s="114"/>
      <c r="F96" s="114"/>
      <c r="G96" s="114"/>
    </row>
    <row r="97" spans="1:7" ht="12.75" customHeight="1" x14ac:dyDescent="0.25">
      <c r="A97" s="114"/>
      <c r="B97" s="114"/>
      <c r="C97" s="114"/>
      <c r="D97" s="114"/>
      <c r="E97" s="114"/>
      <c r="F97" s="114"/>
      <c r="G97" s="114"/>
    </row>
    <row r="98" spans="1:7" ht="12.75" customHeight="1" x14ac:dyDescent="0.25">
      <c r="A98" s="114"/>
      <c r="B98" s="114"/>
      <c r="C98" s="114"/>
      <c r="D98" s="114"/>
      <c r="E98" s="114"/>
      <c r="F98" s="114"/>
      <c r="G98" s="114"/>
    </row>
    <row r="99" spans="1:7" ht="12.75" customHeight="1" x14ac:dyDescent="0.25">
      <c r="A99" s="114"/>
      <c r="B99" s="114"/>
      <c r="C99" s="114"/>
      <c r="D99" s="114"/>
      <c r="E99" s="114"/>
      <c r="F99" s="114"/>
      <c r="G99" s="114"/>
    </row>
    <row r="100" spans="1:7" ht="12.75" customHeight="1" x14ac:dyDescent="0.25">
      <c r="A100" s="114"/>
      <c r="B100" s="114"/>
      <c r="C100" s="114"/>
      <c r="D100" s="114"/>
      <c r="E100" s="114"/>
      <c r="F100" s="114"/>
      <c r="G100" s="114"/>
    </row>
    <row r="101" spans="1:7" ht="12.75" customHeight="1" x14ac:dyDescent="0.25">
      <c r="A101" s="114"/>
      <c r="B101" s="114"/>
      <c r="C101" s="114"/>
      <c r="D101" s="114"/>
      <c r="E101" s="114"/>
      <c r="F101" s="114"/>
      <c r="G101" s="114"/>
    </row>
    <row r="102" spans="1:7" ht="12.75" customHeight="1" x14ac:dyDescent="0.25">
      <c r="A102" s="114"/>
      <c r="B102" s="114"/>
      <c r="C102" s="114"/>
      <c r="D102" s="114"/>
      <c r="E102" s="114"/>
      <c r="F102" s="114"/>
      <c r="G102" s="114"/>
    </row>
    <row r="103" spans="1:7" ht="12.75" customHeight="1" x14ac:dyDescent="0.25">
      <c r="A103" s="114"/>
      <c r="B103" s="114"/>
      <c r="C103" s="114"/>
      <c r="D103" s="114"/>
      <c r="E103" s="114"/>
      <c r="F103" s="114"/>
      <c r="G103" s="114"/>
    </row>
    <row r="104" spans="1:7" ht="12.75" customHeight="1" x14ac:dyDescent="0.25">
      <c r="A104" s="114"/>
      <c r="B104" s="114"/>
      <c r="C104" s="114"/>
      <c r="D104" s="114"/>
      <c r="E104" s="114"/>
      <c r="F104" s="114"/>
      <c r="G104" s="114"/>
    </row>
    <row r="105" spans="1:7" ht="12.75" customHeight="1" x14ac:dyDescent="0.25">
      <c r="A105" s="114"/>
      <c r="B105" s="114"/>
      <c r="C105" s="114"/>
      <c r="D105" s="114"/>
      <c r="E105" s="114"/>
      <c r="F105" s="114"/>
      <c r="G105" s="114"/>
    </row>
    <row r="106" spans="1:7" ht="12.75" customHeight="1" x14ac:dyDescent="0.25">
      <c r="A106" s="114"/>
      <c r="B106" s="114"/>
      <c r="C106" s="114"/>
      <c r="D106" s="114"/>
      <c r="E106" s="114"/>
      <c r="F106" s="114"/>
      <c r="G106" s="114"/>
    </row>
    <row r="107" spans="1:7" ht="12.75" customHeight="1" x14ac:dyDescent="0.25">
      <c r="A107" s="114"/>
      <c r="B107" s="114"/>
      <c r="C107" s="114"/>
      <c r="D107" s="114"/>
      <c r="E107" s="114"/>
      <c r="F107" s="114"/>
      <c r="G107" s="114"/>
    </row>
    <row r="108" spans="1:7" ht="12.75" customHeight="1" x14ac:dyDescent="0.25">
      <c r="A108" s="114"/>
      <c r="B108" s="114"/>
      <c r="C108" s="114"/>
      <c r="D108" s="114"/>
      <c r="E108" s="114"/>
      <c r="F108" s="114"/>
      <c r="G108" s="114"/>
    </row>
    <row r="109" spans="1:7" ht="12.75" customHeight="1" x14ac:dyDescent="0.25">
      <c r="A109" s="114"/>
      <c r="B109" s="114"/>
      <c r="C109" s="114"/>
      <c r="D109" s="114"/>
      <c r="E109" s="114"/>
      <c r="F109" s="114"/>
      <c r="G109" s="114"/>
    </row>
    <row r="110" spans="1:7" ht="12.75" customHeight="1" x14ac:dyDescent="0.25">
      <c r="A110" s="114"/>
      <c r="B110" s="114"/>
      <c r="C110" s="114"/>
      <c r="D110" s="114"/>
      <c r="E110" s="114"/>
      <c r="F110" s="114"/>
      <c r="G110" s="114"/>
    </row>
    <row r="111" spans="1:7" ht="12.75" customHeight="1" x14ac:dyDescent="0.25">
      <c r="A111" s="114"/>
      <c r="B111" s="114"/>
      <c r="C111" s="114"/>
      <c r="D111" s="114"/>
      <c r="E111" s="114"/>
      <c r="F111" s="114"/>
      <c r="G111" s="114"/>
    </row>
    <row r="112" spans="1:7" ht="12.75" customHeight="1" x14ac:dyDescent="0.25">
      <c r="A112" s="114"/>
      <c r="B112" s="114"/>
      <c r="C112" s="114"/>
      <c r="D112" s="114"/>
      <c r="E112" s="114"/>
      <c r="F112" s="114"/>
      <c r="G112" s="114"/>
    </row>
    <row r="113" spans="1:7" ht="12.75" customHeight="1" x14ac:dyDescent="0.25">
      <c r="A113" s="114"/>
      <c r="B113" s="114"/>
      <c r="C113" s="114"/>
      <c r="D113" s="114"/>
      <c r="E113" s="114"/>
      <c r="F113" s="114"/>
      <c r="G113" s="114"/>
    </row>
    <row r="114" spans="1:7" ht="12.75" customHeight="1" x14ac:dyDescent="0.25">
      <c r="A114" s="114"/>
      <c r="B114" s="114"/>
      <c r="C114" s="114"/>
      <c r="D114" s="114"/>
      <c r="E114" s="114"/>
      <c r="F114" s="114"/>
      <c r="G114" s="114"/>
    </row>
    <row r="115" spans="1:7" ht="12.75" customHeight="1" x14ac:dyDescent="0.25">
      <c r="A115" s="114"/>
      <c r="B115" s="114"/>
      <c r="C115" s="114"/>
      <c r="D115" s="114"/>
      <c r="E115" s="114"/>
      <c r="F115" s="114"/>
      <c r="G115" s="114"/>
    </row>
    <row r="116" spans="1:7" ht="12.75" customHeight="1" x14ac:dyDescent="0.25">
      <c r="A116" s="114"/>
      <c r="B116" s="114"/>
      <c r="C116" s="114"/>
      <c r="D116" s="114"/>
      <c r="E116" s="114"/>
      <c r="F116" s="114"/>
      <c r="G116" s="114"/>
    </row>
    <row r="117" spans="1:7" x14ac:dyDescent="0.25">
      <c r="A117" s="212" t="s">
        <v>197</v>
      </c>
      <c r="B117" s="212"/>
      <c r="C117" s="212"/>
      <c r="D117" s="212"/>
      <c r="E117" s="212"/>
      <c r="F117" s="212"/>
      <c r="G117" s="212"/>
    </row>
    <row r="118" spans="1:7" x14ac:dyDescent="0.25">
      <c r="A118" s="213"/>
      <c r="B118" s="213"/>
      <c r="C118" s="213"/>
      <c r="D118" s="213"/>
      <c r="E118" s="213"/>
      <c r="F118" s="213"/>
      <c r="G118" s="213"/>
    </row>
    <row r="119" spans="1:7" ht="25.2" x14ac:dyDescent="0.25">
      <c r="A119" s="96" t="s">
        <v>103</v>
      </c>
      <c r="B119" s="96" t="s">
        <v>139</v>
      </c>
      <c r="C119" s="96" t="s">
        <v>140</v>
      </c>
      <c r="D119" s="96" t="s">
        <v>141</v>
      </c>
      <c r="E119" s="96" t="s">
        <v>115</v>
      </c>
      <c r="F119" s="96" t="s">
        <v>136</v>
      </c>
      <c r="G119" s="96" t="s">
        <v>137</v>
      </c>
    </row>
    <row r="120" spans="1:7" ht="26.4" x14ac:dyDescent="0.25">
      <c r="A120" s="86" t="s">
        <v>104</v>
      </c>
      <c r="B120" s="87">
        <v>8.6</v>
      </c>
      <c r="C120" s="87">
        <v>1.5</v>
      </c>
      <c r="D120" s="87">
        <f t="shared" ref="D120:D129" si="3">B120*C120</f>
        <v>12.899999999999999</v>
      </c>
      <c r="E120" s="86" t="s">
        <v>116</v>
      </c>
      <c r="F120" s="85">
        <v>1.05</v>
      </c>
      <c r="G120" s="87">
        <f t="shared" ref="G120:G129" si="4">D120-F120</f>
        <v>11.849999999999998</v>
      </c>
    </row>
    <row r="121" spans="1:7" ht="26.4" x14ac:dyDescent="0.25">
      <c r="A121" s="86" t="s">
        <v>105</v>
      </c>
      <c r="B121" s="87">
        <v>11.94</v>
      </c>
      <c r="C121" s="87">
        <v>1.5</v>
      </c>
      <c r="D121" s="87">
        <f t="shared" si="3"/>
        <v>17.91</v>
      </c>
      <c r="E121" s="86" t="s">
        <v>118</v>
      </c>
      <c r="F121" s="85">
        <v>2.95</v>
      </c>
      <c r="G121" s="87">
        <f t="shared" si="4"/>
        <v>14.96</v>
      </c>
    </row>
    <row r="122" spans="1:7" x14ac:dyDescent="0.25">
      <c r="A122" s="86" t="s">
        <v>106</v>
      </c>
      <c r="B122" s="87">
        <v>9.44</v>
      </c>
      <c r="C122" s="87">
        <v>1.5</v>
      </c>
      <c r="D122" s="87">
        <f t="shared" si="3"/>
        <v>14.16</v>
      </c>
      <c r="E122" s="86" t="s">
        <v>121</v>
      </c>
      <c r="F122" s="85">
        <v>0.9</v>
      </c>
      <c r="G122" s="87">
        <f t="shared" si="4"/>
        <v>13.26</v>
      </c>
    </row>
    <row r="123" spans="1:7" ht="39.6" x14ac:dyDescent="0.25">
      <c r="A123" s="86" t="s">
        <v>107</v>
      </c>
      <c r="B123" s="87">
        <v>12.02</v>
      </c>
      <c r="C123" s="87">
        <v>1.5</v>
      </c>
      <c r="D123" s="87">
        <f t="shared" si="3"/>
        <v>18.03</v>
      </c>
      <c r="E123" s="86" t="s">
        <v>122</v>
      </c>
      <c r="F123" s="85">
        <v>4.25</v>
      </c>
      <c r="G123" s="87">
        <f t="shared" si="4"/>
        <v>13.780000000000001</v>
      </c>
    </row>
    <row r="124" spans="1:7" ht="26.4" x14ac:dyDescent="0.25">
      <c r="A124" s="86" t="s">
        <v>108</v>
      </c>
      <c r="B124" s="87">
        <v>20.45</v>
      </c>
      <c r="C124" s="87">
        <v>1.5</v>
      </c>
      <c r="D124" s="87">
        <f t="shared" si="3"/>
        <v>30.674999999999997</v>
      </c>
      <c r="E124" s="86" t="s">
        <v>124</v>
      </c>
      <c r="F124" s="85">
        <v>5.43</v>
      </c>
      <c r="G124" s="87">
        <f t="shared" si="4"/>
        <v>25.244999999999997</v>
      </c>
    </row>
    <row r="125" spans="1:7" ht="26.4" x14ac:dyDescent="0.25">
      <c r="A125" s="86" t="s">
        <v>109</v>
      </c>
      <c r="B125" s="87">
        <v>10.35</v>
      </c>
      <c r="C125" s="87">
        <v>1.5</v>
      </c>
      <c r="D125" s="87">
        <f t="shared" si="3"/>
        <v>15.524999999999999</v>
      </c>
      <c r="E125" s="86" t="s">
        <v>126</v>
      </c>
      <c r="F125" s="85">
        <v>4.16</v>
      </c>
      <c r="G125" s="87">
        <f t="shared" si="4"/>
        <v>11.364999999999998</v>
      </c>
    </row>
    <row r="126" spans="1:7" ht="26.4" x14ac:dyDescent="0.25">
      <c r="A126" s="86" t="s">
        <v>110</v>
      </c>
      <c r="B126" s="87">
        <v>9.59</v>
      </c>
      <c r="C126" s="87">
        <v>1.5</v>
      </c>
      <c r="D126" s="87">
        <f t="shared" si="3"/>
        <v>14.385</v>
      </c>
      <c r="E126" s="86" t="s">
        <v>129</v>
      </c>
      <c r="F126" s="85">
        <v>4.8</v>
      </c>
      <c r="G126" s="87">
        <f t="shared" si="4"/>
        <v>9.5850000000000009</v>
      </c>
    </row>
    <row r="127" spans="1:7" ht="39.6" x14ac:dyDescent="0.25">
      <c r="A127" s="86" t="s">
        <v>111</v>
      </c>
      <c r="B127" s="87">
        <v>19.5</v>
      </c>
      <c r="C127" s="87">
        <v>1.5</v>
      </c>
      <c r="D127" s="87">
        <f t="shared" si="3"/>
        <v>29.25</v>
      </c>
      <c r="E127" s="86" t="s">
        <v>131</v>
      </c>
      <c r="F127" s="85">
        <v>7.09</v>
      </c>
      <c r="G127" s="87">
        <f t="shared" si="4"/>
        <v>22.16</v>
      </c>
    </row>
    <row r="128" spans="1:7" ht="26.4" x14ac:dyDescent="0.25">
      <c r="A128" s="86" t="s">
        <v>112</v>
      </c>
      <c r="B128" s="87">
        <v>14.16</v>
      </c>
      <c r="C128" s="87">
        <v>1.5</v>
      </c>
      <c r="D128" s="87">
        <f t="shared" si="3"/>
        <v>21.240000000000002</v>
      </c>
      <c r="E128" s="86" t="s">
        <v>133</v>
      </c>
      <c r="F128" s="85">
        <v>2.98</v>
      </c>
      <c r="G128" s="87">
        <f t="shared" si="4"/>
        <v>18.260000000000002</v>
      </c>
    </row>
    <row r="129" spans="1:7" ht="26.4" x14ac:dyDescent="0.25">
      <c r="A129" s="86" t="s">
        <v>113</v>
      </c>
      <c r="B129" s="87">
        <v>13.06</v>
      </c>
      <c r="C129" s="87">
        <v>1.5</v>
      </c>
      <c r="D129" s="87">
        <f t="shared" si="3"/>
        <v>19.59</v>
      </c>
      <c r="E129" s="86" t="s">
        <v>135</v>
      </c>
      <c r="F129" s="85">
        <v>3.51</v>
      </c>
      <c r="G129" s="87">
        <f t="shared" si="4"/>
        <v>16.079999999999998</v>
      </c>
    </row>
    <row r="130" spans="1:7" x14ac:dyDescent="0.25">
      <c r="A130" s="214" t="s">
        <v>138</v>
      </c>
      <c r="B130" s="214"/>
      <c r="C130" s="214"/>
      <c r="D130" s="214"/>
      <c r="E130" s="214"/>
      <c r="F130" s="214"/>
      <c r="G130" s="97">
        <f>SUM(G120:G129)</f>
        <v>156.54499999999996</v>
      </c>
    </row>
    <row r="148" spans="1:7" ht="29.25" customHeight="1" x14ac:dyDescent="0.25">
      <c r="A148" s="211" t="s">
        <v>237</v>
      </c>
      <c r="B148" s="211"/>
      <c r="C148" s="211"/>
      <c r="D148" s="211"/>
      <c r="E148" s="211"/>
      <c r="F148" s="211"/>
      <c r="G148" s="211"/>
    </row>
    <row r="149" spans="1:7" ht="24" customHeight="1" x14ac:dyDescent="0.25">
      <c r="A149" s="109" t="s">
        <v>183</v>
      </c>
      <c r="B149" s="109" t="s">
        <v>140</v>
      </c>
      <c r="C149" s="109" t="s">
        <v>185</v>
      </c>
      <c r="D149" s="109" t="s">
        <v>231</v>
      </c>
      <c r="E149" s="210" t="s">
        <v>233</v>
      </c>
      <c r="F149" s="210"/>
      <c r="G149" s="210"/>
    </row>
    <row r="150" spans="1:7" x14ac:dyDescent="0.25">
      <c r="A150" s="110">
        <v>0.85</v>
      </c>
      <c r="B150" s="110">
        <v>1.2</v>
      </c>
      <c r="C150" s="110">
        <v>20</v>
      </c>
      <c r="D150" s="111">
        <f>A150*B150*C150</f>
        <v>20.399999999999999</v>
      </c>
      <c r="E150" s="208" t="s">
        <v>232</v>
      </c>
      <c r="F150" s="209"/>
      <c r="G150" s="209"/>
    </row>
    <row r="151" spans="1:7" x14ac:dyDescent="0.25">
      <c r="A151" s="110">
        <v>0.3</v>
      </c>
      <c r="B151" s="110">
        <v>1.2</v>
      </c>
      <c r="C151" s="110">
        <v>6</v>
      </c>
      <c r="D151" s="111">
        <f t="shared" ref="D151:D161" si="5">A151*B151*C151</f>
        <v>2.16</v>
      </c>
      <c r="E151" s="209"/>
      <c r="F151" s="209"/>
      <c r="G151" s="209"/>
    </row>
    <row r="152" spans="1:7" x14ac:dyDescent="0.25">
      <c r="A152" s="110">
        <v>1.45</v>
      </c>
      <c r="B152" s="110">
        <v>1.2</v>
      </c>
      <c r="C152" s="110">
        <v>1</v>
      </c>
      <c r="D152" s="111">
        <f t="shared" si="5"/>
        <v>1.74</v>
      </c>
      <c r="E152" s="209"/>
      <c r="F152" s="209"/>
      <c r="G152" s="209"/>
    </row>
    <row r="153" spans="1:7" x14ac:dyDescent="0.25">
      <c r="A153" s="110">
        <v>0.625</v>
      </c>
      <c r="B153" s="110">
        <v>1.2</v>
      </c>
      <c r="C153" s="110">
        <v>1</v>
      </c>
      <c r="D153" s="111">
        <f t="shared" si="5"/>
        <v>0.75</v>
      </c>
      <c r="E153" s="208" t="s">
        <v>234</v>
      </c>
      <c r="F153" s="209"/>
      <c r="G153" s="209"/>
    </row>
    <row r="154" spans="1:7" x14ac:dyDescent="0.25">
      <c r="A154" s="110">
        <v>0.87</v>
      </c>
      <c r="B154" s="110">
        <v>1.2</v>
      </c>
      <c r="C154" s="110">
        <v>2</v>
      </c>
      <c r="D154" s="111">
        <f t="shared" si="5"/>
        <v>2.0880000000000001</v>
      </c>
      <c r="E154" s="209"/>
      <c r="F154" s="209"/>
      <c r="G154" s="209"/>
    </row>
    <row r="155" spans="1:7" ht="12.75" customHeight="1" x14ac:dyDescent="0.25">
      <c r="A155" s="110">
        <v>1.47</v>
      </c>
      <c r="B155" s="110">
        <v>1.2</v>
      </c>
      <c r="C155" s="110">
        <v>1</v>
      </c>
      <c r="D155" s="111">
        <f t="shared" si="5"/>
        <v>1.764</v>
      </c>
      <c r="E155" s="197" t="s">
        <v>235</v>
      </c>
      <c r="F155" s="198"/>
      <c r="G155" s="199"/>
    </row>
    <row r="156" spans="1:7" x14ac:dyDescent="0.25">
      <c r="A156" s="110">
        <v>0.32</v>
      </c>
      <c r="B156" s="110">
        <v>1.2</v>
      </c>
      <c r="C156" s="110">
        <v>1</v>
      </c>
      <c r="D156" s="111">
        <f t="shared" si="5"/>
        <v>0.38400000000000001</v>
      </c>
      <c r="E156" s="200"/>
      <c r="F156" s="201"/>
      <c r="G156" s="202"/>
    </row>
    <row r="157" spans="1:7" x14ac:dyDescent="0.25">
      <c r="A157" s="110">
        <v>1.55</v>
      </c>
      <c r="B157" s="110">
        <v>1.2</v>
      </c>
      <c r="C157" s="110">
        <v>1</v>
      </c>
      <c r="D157" s="111">
        <f t="shared" si="5"/>
        <v>1.8599999999999999</v>
      </c>
      <c r="E157" s="200"/>
      <c r="F157" s="201"/>
      <c r="G157" s="202"/>
    </row>
    <row r="158" spans="1:7" x14ac:dyDescent="0.25">
      <c r="A158" s="110">
        <v>1.6</v>
      </c>
      <c r="B158" s="110">
        <v>1.2</v>
      </c>
      <c r="C158" s="110">
        <v>1</v>
      </c>
      <c r="D158" s="111">
        <f t="shared" si="5"/>
        <v>1.92</v>
      </c>
      <c r="E158" s="200"/>
      <c r="F158" s="201"/>
      <c r="G158" s="202"/>
    </row>
    <row r="159" spans="1:7" x14ac:dyDescent="0.25">
      <c r="A159" s="110">
        <v>0.9</v>
      </c>
      <c r="B159" s="110">
        <v>2.1</v>
      </c>
      <c r="C159" s="110">
        <v>1</v>
      </c>
      <c r="D159" s="111">
        <f t="shared" si="5"/>
        <v>1.8900000000000001</v>
      </c>
      <c r="E159" s="200"/>
      <c r="F159" s="201"/>
      <c r="G159" s="202"/>
    </row>
    <row r="160" spans="1:7" x14ac:dyDescent="0.25">
      <c r="A160" s="110">
        <v>3.55</v>
      </c>
      <c r="B160" s="110">
        <v>2.1</v>
      </c>
      <c r="C160" s="110">
        <v>1</v>
      </c>
      <c r="D160" s="111">
        <f t="shared" si="5"/>
        <v>7.4550000000000001</v>
      </c>
      <c r="E160" s="200"/>
      <c r="F160" s="201"/>
      <c r="G160" s="202"/>
    </row>
    <row r="161" spans="1:8" x14ac:dyDescent="0.25">
      <c r="A161" s="110">
        <v>0.75</v>
      </c>
      <c r="B161" s="110">
        <v>2.1</v>
      </c>
      <c r="C161" s="110">
        <v>1</v>
      </c>
      <c r="D161" s="111">
        <f t="shared" si="5"/>
        <v>1.5750000000000002</v>
      </c>
      <c r="E161" s="200"/>
      <c r="F161" s="201"/>
      <c r="G161" s="202"/>
    </row>
    <row r="162" spans="1:8" x14ac:dyDescent="0.25">
      <c r="A162" s="206" t="s">
        <v>236</v>
      </c>
      <c r="B162" s="207"/>
      <c r="C162" s="207"/>
      <c r="D162" s="112">
        <f>SUM(D150:D161)</f>
        <v>43.985999999999997</v>
      </c>
      <c r="E162" s="203"/>
      <c r="F162" s="204"/>
      <c r="G162" s="205"/>
    </row>
    <row r="163" spans="1:8" x14ac:dyDescent="0.25">
      <c r="A163" s="173" t="s">
        <v>239</v>
      </c>
      <c r="B163" s="174"/>
      <c r="C163" s="174"/>
      <c r="D163" s="174"/>
      <c r="E163" s="174"/>
      <c r="F163" s="174"/>
      <c r="G163" s="175"/>
    </row>
    <row r="164" spans="1:8" x14ac:dyDescent="0.25">
      <c r="A164" s="176"/>
      <c r="B164" s="177"/>
      <c r="C164" s="177"/>
      <c r="D164" s="177"/>
      <c r="E164" s="177"/>
      <c r="F164" s="177"/>
      <c r="G164" s="178"/>
    </row>
    <row r="165" spans="1:8" x14ac:dyDescent="0.25">
      <c r="A165" s="179" t="s">
        <v>251</v>
      </c>
      <c r="B165" s="180"/>
      <c r="C165" s="180"/>
      <c r="D165" s="180"/>
      <c r="E165" s="180"/>
      <c r="F165" s="180"/>
      <c r="G165" s="181"/>
    </row>
    <row r="166" spans="1:8" x14ac:dyDescent="0.25">
      <c r="A166" s="182"/>
      <c r="B166" s="183"/>
      <c r="C166" s="183"/>
      <c r="D166" s="183"/>
      <c r="E166" s="183"/>
      <c r="F166" s="183"/>
      <c r="G166" s="184"/>
    </row>
    <row r="167" spans="1:8" x14ac:dyDescent="0.25">
      <c r="A167" s="179" t="s">
        <v>252</v>
      </c>
      <c r="B167" s="180"/>
      <c r="C167" s="180"/>
      <c r="D167" s="180"/>
      <c r="E167" s="180"/>
      <c r="F167" s="180"/>
      <c r="G167" s="181"/>
    </row>
    <row r="168" spans="1:8" x14ac:dyDescent="0.25">
      <c r="A168" s="182"/>
      <c r="B168" s="183"/>
      <c r="C168" s="183"/>
      <c r="D168" s="183"/>
      <c r="E168" s="183"/>
      <c r="F168" s="183"/>
      <c r="G168" s="184"/>
    </row>
    <row r="170" spans="1:8" x14ac:dyDescent="0.25">
      <c r="A170" s="171" t="s">
        <v>228</v>
      </c>
      <c r="B170" s="171"/>
      <c r="C170" s="171"/>
      <c r="D170" s="171"/>
      <c r="E170" s="171"/>
      <c r="F170" s="171"/>
      <c r="G170" s="171"/>
      <c r="H170" s="171"/>
    </row>
    <row r="171" spans="1:8" x14ac:dyDescent="0.25">
      <c r="A171" s="171"/>
      <c r="B171" s="171"/>
      <c r="C171" s="171"/>
      <c r="D171" s="171"/>
      <c r="E171" s="171"/>
      <c r="F171" s="171"/>
      <c r="G171" s="171"/>
      <c r="H171" s="171"/>
    </row>
    <row r="172" spans="1:8" x14ac:dyDescent="0.25">
      <c r="A172" s="172" t="s">
        <v>180</v>
      </c>
      <c r="B172" s="172"/>
      <c r="C172" s="172"/>
      <c r="D172" s="172"/>
      <c r="E172" s="172"/>
      <c r="F172" s="172"/>
      <c r="G172" s="172"/>
      <c r="H172" s="172"/>
    </row>
    <row r="173" spans="1:8" x14ac:dyDescent="0.25">
      <c r="A173" s="154"/>
      <c r="B173" s="154"/>
      <c r="C173" s="154"/>
      <c r="D173" s="154"/>
      <c r="E173" s="154"/>
      <c r="F173" s="154"/>
      <c r="G173" s="154"/>
      <c r="H173" s="154"/>
    </row>
    <row r="174" spans="1:8" x14ac:dyDescent="0.25">
      <c r="A174" s="154"/>
      <c r="B174" s="154"/>
      <c r="C174" s="154"/>
      <c r="D174" s="154"/>
      <c r="E174" s="154"/>
      <c r="F174" s="154"/>
      <c r="G174" s="154"/>
      <c r="H174" s="154"/>
    </row>
    <row r="175" spans="1:8" x14ac:dyDescent="0.25">
      <c r="A175" s="154"/>
      <c r="B175" s="154"/>
      <c r="C175" s="154"/>
      <c r="D175" s="154"/>
      <c r="E175" s="154"/>
      <c r="F175" s="154"/>
      <c r="G175" s="154"/>
      <c r="H175" s="154"/>
    </row>
    <row r="176" spans="1:8" x14ac:dyDescent="0.25">
      <c r="A176" s="196" t="s">
        <v>181</v>
      </c>
      <c r="B176" s="196"/>
      <c r="C176" s="196"/>
      <c r="D176" s="196"/>
      <c r="E176" s="196"/>
      <c r="F176" s="196"/>
      <c r="G176" s="196"/>
      <c r="H176" s="196"/>
    </row>
    <row r="177" spans="1:8" x14ac:dyDescent="0.25">
      <c r="A177" s="196" t="s">
        <v>182</v>
      </c>
      <c r="B177" s="196"/>
      <c r="C177" s="196"/>
      <c r="D177" s="196"/>
      <c r="E177" s="196"/>
      <c r="F177" s="196"/>
      <c r="G177" s="196"/>
      <c r="H177" s="196"/>
    </row>
    <row r="178" spans="1:8" x14ac:dyDescent="0.25">
      <c r="A178" s="108"/>
      <c r="B178" s="108"/>
      <c r="C178" s="108"/>
      <c r="D178" s="108"/>
      <c r="E178" s="108"/>
      <c r="F178" s="108"/>
      <c r="G178" s="108"/>
      <c r="H178" s="108"/>
    </row>
    <row r="179" spans="1:8" x14ac:dyDescent="0.25">
      <c r="A179" s="108"/>
      <c r="B179" s="108"/>
      <c r="C179" s="108"/>
      <c r="D179" s="108"/>
      <c r="E179" s="108"/>
      <c r="F179" s="108"/>
      <c r="G179" s="108"/>
      <c r="H179" s="108"/>
    </row>
    <row r="180" spans="1:8" x14ac:dyDescent="0.25">
      <c r="A180" s="108"/>
      <c r="B180" s="108"/>
      <c r="C180" s="108"/>
      <c r="D180" s="108"/>
      <c r="E180" s="108"/>
      <c r="F180" s="108"/>
      <c r="G180" s="108"/>
      <c r="H180" s="108"/>
    </row>
    <row r="181" spans="1:8" x14ac:dyDescent="0.25">
      <c r="A181" s="108"/>
      <c r="B181" s="108"/>
      <c r="C181" s="108"/>
      <c r="D181" s="108"/>
      <c r="E181" s="108"/>
      <c r="F181" s="108"/>
      <c r="G181" s="108"/>
      <c r="H181" s="108"/>
    </row>
    <row r="182" spans="1:8" x14ac:dyDescent="0.25">
      <c r="A182" s="108"/>
      <c r="B182" s="108"/>
      <c r="C182" s="108"/>
      <c r="D182" s="108"/>
      <c r="E182" s="108"/>
      <c r="F182" s="108"/>
      <c r="G182" s="108"/>
      <c r="H182" s="108"/>
    </row>
    <row r="183" spans="1:8" x14ac:dyDescent="0.25">
      <c r="A183" s="108"/>
      <c r="B183" s="108"/>
      <c r="C183" s="108"/>
      <c r="D183" s="108"/>
      <c r="E183" s="108"/>
      <c r="F183" s="108"/>
      <c r="G183" s="108"/>
      <c r="H183" s="108"/>
    </row>
    <row r="184" spans="1:8" x14ac:dyDescent="0.25">
      <c r="A184" s="108"/>
      <c r="B184" s="108"/>
      <c r="C184" s="108"/>
      <c r="D184" s="108"/>
      <c r="E184" s="108"/>
      <c r="F184" s="108"/>
      <c r="G184" s="108"/>
      <c r="H184" s="108"/>
    </row>
    <row r="185" spans="1:8" x14ac:dyDescent="0.25">
      <c r="A185" s="108"/>
      <c r="B185" s="108"/>
      <c r="C185" s="108"/>
      <c r="D185" s="108"/>
      <c r="E185" s="108"/>
      <c r="F185" s="108"/>
      <c r="G185" s="108"/>
      <c r="H185" s="108"/>
    </row>
    <row r="186" spans="1:8" x14ac:dyDescent="0.25">
      <c r="A186" s="108"/>
      <c r="B186" s="108"/>
      <c r="C186" s="108"/>
      <c r="D186" s="108"/>
      <c r="E186" s="108"/>
      <c r="F186" s="108"/>
      <c r="G186" s="108"/>
      <c r="H186" s="108"/>
    </row>
    <row r="187" spans="1:8" x14ac:dyDescent="0.25">
      <c r="A187" s="108"/>
      <c r="B187" s="108"/>
      <c r="C187" s="108"/>
      <c r="D187" s="108"/>
      <c r="E187" s="108"/>
      <c r="F187" s="108"/>
      <c r="G187" s="108"/>
      <c r="H187" s="108"/>
    </row>
    <row r="188" spans="1:8" x14ac:dyDescent="0.25">
      <c r="A188" s="108"/>
      <c r="B188" s="108"/>
      <c r="C188" s="108"/>
      <c r="D188" s="108"/>
      <c r="E188" s="108"/>
      <c r="F188" s="108"/>
      <c r="G188" s="108"/>
      <c r="H188" s="108"/>
    </row>
    <row r="189" spans="1:8" x14ac:dyDescent="0.25">
      <c r="A189" s="108"/>
      <c r="B189" s="108"/>
      <c r="C189" s="108"/>
      <c r="D189" s="108"/>
      <c r="E189" s="108"/>
      <c r="F189" s="108"/>
      <c r="G189" s="108"/>
      <c r="H189" s="108"/>
    </row>
    <row r="190" spans="1:8" ht="18" customHeight="1" x14ac:dyDescent="0.25">
      <c r="A190" s="170" t="s">
        <v>229</v>
      </c>
      <c r="B190" s="170"/>
      <c r="C190" s="170"/>
      <c r="D190" s="170"/>
      <c r="E190" s="170"/>
      <c r="F190" s="170"/>
      <c r="G190" s="170"/>
      <c r="H190" s="170"/>
    </row>
    <row r="191" spans="1:8" x14ac:dyDescent="0.25">
      <c r="A191" s="166" t="s">
        <v>183</v>
      </c>
      <c r="B191" s="166"/>
      <c r="C191" s="166" t="s">
        <v>184</v>
      </c>
      <c r="D191" s="166"/>
      <c r="E191" s="166" t="s">
        <v>185</v>
      </c>
      <c r="F191" s="166"/>
      <c r="G191" s="166" t="s">
        <v>186</v>
      </c>
      <c r="H191" s="166"/>
    </row>
    <row r="192" spans="1:8" x14ac:dyDescent="0.25">
      <c r="A192" s="154">
        <v>0.85</v>
      </c>
      <c r="B192" s="154"/>
      <c r="C192" s="154">
        <v>1.2</v>
      </c>
      <c r="D192" s="154"/>
      <c r="E192" s="159">
        <v>20</v>
      </c>
      <c r="F192" s="159"/>
      <c r="G192" s="160">
        <f>A192*C192*E192</f>
        <v>20.399999999999999</v>
      </c>
      <c r="H192" s="160"/>
    </row>
    <row r="193" spans="1:8" x14ac:dyDescent="0.25">
      <c r="A193" s="154">
        <v>0.3</v>
      </c>
      <c r="B193" s="154"/>
      <c r="C193" s="154">
        <v>1.2</v>
      </c>
      <c r="D193" s="154"/>
      <c r="E193" s="159">
        <v>3</v>
      </c>
      <c r="F193" s="159"/>
      <c r="G193" s="160">
        <f t="shared" ref="G193:G202" si="6">A193*C193*E193</f>
        <v>1.08</v>
      </c>
      <c r="H193" s="160"/>
    </row>
    <row r="194" spans="1:8" x14ac:dyDescent="0.25">
      <c r="A194" s="154">
        <v>1.45</v>
      </c>
      <c r="B194" s="154"/>
      <c r="C194" s="154">
        <v>1.2</v>
      </c>
      <c r="D194" s="154"/>
      <c r="E194" s="159">
        <v>1</v>
      </c>
      <c r="F194" s="159"/>
      <c r="G194" s="160">
        <f t="shared" si="6"/>
        <v>1.74</v>
      </c>
      <c r="H194" s="160"/>
    </row>
    <row r="195" spans="1:8" x14ac:dyDescent="0.25">
      <c r="A195" s="154">
        <v>1.55</v>
      </c>
      <c r="B195" s="154"/>
      <c r="C195" s="154">
        <v>1.2</v>
      </c>
      <c r="D195" s="154"/>
      <c r="E195" s="159">
        <v>1</v>
      </c>
      <c r="F195" s="159"/>
      <c r="G195" s="160">
        <f t="shared" si="6"/>
        <v>1.8599999999999999</v>
      </c>
      <c r="H195" s="160"/>
    </row>
    <row r="196" spans="1:8" x14ac:dyDescent="0.25">
      <c r="A196" s="154">
        <v>1.6</v>
      </c>
      <c r="B196" s="154"/>
      <c r="C196" s="154">
        <v>1.2</v>
      </c>
      <c r="D196" s="154"/>
      <c r="E196" s="159">
        <v>1</v>
      </c>
      <c r="F196" s="159"/>
      <c r="G196" s="160">
        <f t="shared" si="6"/>
        <v>1.92</v>
      </c>
      <c r="H196" s="160"/>
    </row>
    <row r="197" spans="1:8" x14ac:dyDescent="0.25">
      <c r="A197" s="154">
        <v>0.63</v>
      </c>
      <c r="B197" s="154"/>
      <c r="C197" s="154">
        <v>1.2</v>
      </c>
      <c r="D197" s="154"/>
      <c r="E197" s="159">
        <v>1</v>
      </c>
      <c r="F197" s="159"/>
      <c r="G197" s="160">
        <f t="shared" si="6"/>
        <v>0.75600000000000001</v>
      </c>
      <c r="H197" s="160"/>
    </row>
    <row r="198" spans="1:8" x14ac:dyDescent="0.25">
      <c r="A198" s="154">
        <v>0.87</v>
      </c>
      <c r="B198" s="154"/>
      <c r="C198" s="154">
        <v>1.2</v>
      </c>
      <c r="D198" s="154"/>
      <c r="E198" s="159">
        <v>2</v>
      </c>
      <c r="F198" s="159"/>
      <c r="G198" s="160">
        <f t="shared" si="6"/>
        <v>2.0880000000000001</v>
      </c>
      <c r="H198" s="160"/>
    </row>
    <row r="199" spans="1:8" x14ac:dyDescent="0.25">
      <c r="A199" s="154">
        <v>0.32</v>
      </c>
      <c r="B199" s="154"/>
      <c r="C199" s="154">
        <v>1.2</v>
      </c>
      <c r="D199" s="154"/>
      <c r="E199" s="159">
        <v>2</v>
      </c>
      <c r="F199" s="159"/>
      <c r="G199" s="160">
        <f t="shared" si="6"/>
        <v>0.76800000000000002</v>
      </c>
      <c r="H199" s="160"/>
    </row>
    <row r="200" spans="1:8" x14ac:dyDescent="0.25">
      <c r="A200" s="154">
        <v>1.47</v>
      </c>
      <c r="B200" s="154"/>
      <c r="C200" s="154">
        <v>1.2</v>
      </c>
      <c r="D200" s="154"/>
      <c r="E200" s="159">
        <v>1</v>
      </c>
      <c r="F200" s="159"/>
      <c r="G200" s="160">
        <f t="shared" si="6"/>
        <v>1.764</v>
      </c>
      <c r="H200" s="160"/>
    </row>
    <row r="201" spans="1:8" x14ac:dyDescent="0.25">
      <c r="A201" s="154">
        <v>0.75</v>
      </c>
      <c r="B201" s="154"/>
      <c r="C201" s="154">
        <v>2.1</v>
      </c>
      <c r="D201" s="154"/>
      <c r="E201" s="159">
        <v>1</v>
      </c>
      <c r="F201" s="159"/>
      <c r="G201" s="160">
        <f t="shared" si="6"/>
        <v>1.5750000000000002</v>
      </c>
      <c r="H201" s="160"/>
    </row>
    <row r="202" spans="1:8" x14ac:dyDescent="0.25">
      <c r="A202" s="154">
        <v>3.55</v>
      </c>
      <c r="B202" s="154"/>
      <c r="C202" s="154">
        <v>2.1</v>
      </c>
      <c r="D202" s="154"/>
      <c r="E202" s="159">
        <v>1</v>
      </c>
      <c r="F202" s="159"/>
      <c r="G202" s="160">
        <f t="shared" si="6"/>
        <v>7.4550000000000001</v>
      </c>
      <c r="H202" s="160"/>
    </row>
    <row r="203" spans="1:8" x14ac:dyDescent="0.25">
      <c r="A203" s="167" t="s">
        <v>36</v>
      </c>
      <c r="B203" s="168"/>
      <c r="C203" s="168"/>
      <c r="D203" s="168"/>
      <c r="E203" s="168"/>
      <c r="F203" s="169"/>
      <c r="G203" s="160">
        <f>SUM(G192:G202)</f>
        <v>41.405999999999999</v>
      </c>
      <c r="H203" s="160"/>
    </row>
    <row r="204" spans="1:8" x14ac:dyDescent="0.25">
      <c r="A204" s="162" t="s">
        <v>187</v>
      </c>
      <c r="B204" s="163"/>
      <c r="C204" s="163"/>
      <c r="D204" s="163"/>
      <c r="E204" s="163"/>
      <c r="F204" s="163"/>
      <c r="G204" s="163"/>
      <c r="H204" s="164"/>
    </row>
    <row r="205" spans="1:8" x14ac:dyDescent="0.25">
      <c r="A205" s="154" t="s">
        <v>188</v>
      </c>
      <c r="B205" s="154"/>
      <c r="C205" s="154"/>
      <c r="D205" s="154"/>
      <c r="E205" s="154"/>
      <c r="F205" s="154"/>
      <c r="G205" s="154"/>
      <c r="H205" s="154"/>
    </row>
    <row r="206" spans="1:8" x14ac:dyDescent="0.25">
      <c r="A206" s="71"/>
      <c r="B206" s="71"/>
      <c r="C206" s="71"/>
      <c r="D206" s="71"/>
      <c r="E206" s="71"/>
      <c r="F206" s="71"/>
      <c r="G206" s="71"/>
      <c r="H206" s="71"/>
    </row>
    <row r="207" spans="1:8" x14ac:dyDescent="0.25">
      <c r="A207" s="165" t="s">
        <v>230</v>
      </c>
      <c r="B207" s="165"/>
      <c r="C207" s="165"/>
      <c r="D207" s="165"/>
      <c r="E207" s="165"/>
      <c r="F207" s="165"/>
      <c r="G207" s="165"/>
      <c r="H207" s="165"/>
    </row>
    <row r="208" spans="1:8" x14ac:dyDescent="0.25">
      <c r="A208" s="165"/>
      <c r="B208" s="165"/>
      <c r="C208" s="165"/>
      <c r="D208" s="165"/>
      <c r="E208" s="165"/>
      <c r="F208" s="165"/>
      <c r="G208" s="165"/>
      <c r="H208" s="165"/>
    </row>
    <row r="209" spans="1:8" x14ac:dyDescent="0.25">
      <c r="A209" s="166" t="s">
        <v>183</v>
      </c>
      <c r="B209" s="166"/>
      <c r="C209" s="166" t="s">
        <v>184</v>
      </c>
      <c r="D209" s="166"/>
      <c r="E209" s="166" t="s">
        <v>185</v>
      </c>
      <c r="F209" s="166"/>
      <c r="G209" s="166" t="s">
        <v>186</v>
      </c>
      <c r="H209" s="166"/>
    </row>
    <row r="210" spans="1:8" x14ac:dyDescent="0.25">
      <c r="A210" s="154">
        <v>0.75</v>
      </c>
      <c r="B210" s="154"/>
      <c r="C210" s="154">
        <v>2.1</v>
      </c>
      <c r="D210" s="154"/>
      <c r="E210" s="159">
        <v>12</v>
      </c>
      <c r="F210" s="159"/>
      <c r="G210" s="160">
        <f>A210*C210*E210</f>
        <v>18.900000000000002</v>
      </c>
      <c r="H210" s="160"/>
    </row>
    <row r="211" spans="1:8" x14ac:dyDescent="0.25">
      <c r="A211" s="154">
        <v>0.7</v>
      </c>
      <c r="B211" s="154"/>
      <c r="C211" s="154">
        <v>2.1</v>
      </c>
      <c r="D211" s="154"/>
      <c r="E211" s="159">
        <v>1</v>
      </c>
      <c r="F211" s="159"/>
      <c r="G211" s="160">
        <f t="shared" ref="G211:G212" si="7">A211*C211*E211</f>
        <v>1.47</v>
      </c>
      <c r="H211" s="160"/>
    </row>
    <row r="212" spans="1:8" x14ac:dyDescent="0.25">
      <c r="A212" s="154">
        <v>0.9</v>
      </c>
      <c r="B212" s="154"/>
      <c r="C212" s="154">
        <v>2.1</v>
      </c>
      <c r="D212" s="154"/>
      <c r="E212" s="159">
        <v>1</v>
      </c>
      <c r="F212" s="159"/>
      <c r="G212" s="160">
        <f t="shared" si="7"/>
        <v>1.8900000000000001</v>
      </c>
      <c r="H212" s="160"/>
    </row>
    <row r="213" spans="1:8" x14ac:dyDescent="0.25">
      <c r="A213" s="161" t="s">
        <v>36</v>
      </c>
      <c r="B213" s="161"/>
      <c r="C213" s="161"/>
      <c r="D213" s="161"/>
      <c r="E213" s="161"/>
      <c r="F213" s="161"/>
      <c r="G213" s="160">
        <f>SUM(G210:G212)</f>
        <v>22.26</v>
      </c>
      <c r="H213" s="154"/>
    </row>
    <row r="214" spans="1:8" x14ac:dyDescent="0.25">
      <c r="A214" s="154" t="s">
        <v>189</v>
      </c>
      <c r="B214" s="154"/>
      <c r="C214" s="154"/>
      <c r="D214" s="154"/>
      <c r="E214" s="154"/>
      <c r="F214" s="154"/>
      <c r="G214" s="154"/>
      <c r="H214" s="154"/>
    </row>
    <row r="215" spans="1:8" x14ac:dyDescent="0.25">
      <c r="A215" s="154"/>
      <c r="B215" s="154"/>
      <c r="C215" s="154"/>
      <c r="D215" s="154"/>
      <c r="E215" s="154"/>
      <c r="F215" s="154"/>
      <c r="G215" s="154"/>
      <c r="H215" s="154"/>
    </row>
  </sheetData>
  <mergeCells count="148">
    <mergeCell ref="D23:H23"/>
    <mergeCell ref="D24:H24"/>
    <mergeCell ref="K23:O23"/>
    <mergeCell ref="K24:O24"/>
    <mergeCell ref="D25:H25"/>
    <mergeCell ref="K25:O25"/>
    <mergeCell ref="D8:J8"/>
    <mergeCell ref="A1:O1"/>
    <mergeCell ref="K2:O2"/>
    <mergeCell ref="D2:J2"/>
    <mergeCell ref="K4:O4"/>
    <mergeCell ref="K5:O5"/>
    <mergeCell ref="K3:O3"/>
    <mergeCell ref="D3:J3"/>
    <mergeCell ref="D4:J4"/>
    <mergeCell ref="D5:J5"/>
    <mergeCell ref="D6:J6"/>
    <mergeCell ref="D7:J7"/>
    <mergeCell ref="K6:O6"/>
    <mergeCell ref="K7:O7"/>
    <mergeCell ref="K8:O8"/>
    <mergeCell ref="C13:C15"/>
    <mergeCell ref="B13:B15"/>
    <mergeCell ref="A13:A15"/>
    <mergeCell ref="K20:O21"/>
    <mergeCell ref="D9:J9"/>
    <mergeCell ref="K22:O22"/>
    <mergeCell ref="K16:O16"/>
    <mergeCell ref="K18:O18"/>
    <mergeCell ref="K19:O19"/>
    <mergeCell ref="D16:J16"/>
    <mergeCell ref="D18:J18"/>
    <mergeCell ref="D19:J19"/>
    <mergeCell ref="K13:O15"/>
    <mergeCell ref="K9:O9"/>
    <mergeCell ref="D22:J22"/>
    <mergeCell ref="D20:J21"/>
    <mergeCell ref="D10:J10"/>
    <mergeCell ref="D11:J11"/>
    <mergeCell ref="D12:J12"/>
    <mergeCell ref="K10:O10"/>
    <mergeCell ref="K11:O11"/>
    <mergeCell ref="K12:O12"/>
    <mergeCell ref="D13:J15"/>
    <mergeCell ref="A51:F51"/>
    <mergeCell ref="A52:G59"/>
    <mergeCell ref="C20:C21"/>
    <mergeCell ref="B20:B21"/>
    <mergeCell ref="A20:A21"/>
    <mergeCell ref="A38:G39"/>
    <mergeCell ref="A173:H175"/>
    <mergeCell ref="A176:H176"/>
    <mergeCell ref="A177:H177"/>
    <mergeCell ref="E155:G162"/>
    <mergeCell ref="A162:C162"/>
    <mergeCell ref="E150:G152"/>
    <mergeCell ref="E149:G149"/>
    <mergeCell ref="E153:G154"/>
    <mergeCell ref="A148:G148"/>
    <mergeCell ref="A117:G118"/>
    <mergeCell ref="A130:F130"/>
    <mergeCell ref="A72:G72"/>
    <mergeCell ref="E73:G73"/>
    <mergeCell ref="E74:G76"/>
    <mergeCell ref="A86:C86"/>
    <mergeCell ref="E77:G86"/>
    <mergeCell ref="A87:G88"/>
    <mergeCell ref="A89:G91"/>
    <mergeCell ref="A190:H190"/>
    <mergeCell ref="A191:B191"/>
    <mergeCell ref="C191:D191"/>
    <mergeCell ref="E191:F191"/>
    <mergeCell ref="G191:H191"/>
    <mergeCell ref="A170:H171"/>
    <mergeCell ref="A172:H172"/>
    <mergeCell ref="A163:G164"/>
    <mergeCell ref="A165:G166"/>
    <mergeCell ref="A167:G168"/>
    <mergeCell ref="A194:B194"/>
    <mergeCell ref="C194:D194"/>
    <mergeCell ref="E194:F194"/>
    <mergeCell ref="G194:H194"/>
    <mergeCell ref="A195:B195"/>
    <mergeCell ref="C195:D195"/>
    <mergeCell ref="E195:F195"/>
    <mergeCell ref="G195:H195"/>
    <mergeCell ref="A192:B192"/>
    <mergeCell ref="C192:D192"/>
    <mergeCell ref="E192:F192"/>
    <mergeCell ref="G192:H192"/>
    <mergeCell ref="A193:B193"/>
    <mergeCell ref="C193:D193"/>
    <mergeCell ref="E193:F193"/>
    <mergeCell ref="G193:H193"/>
    <mergeCell ref="A198:B198"/>
    <mergeCell ref="C198:D198"/>
    <mergeCell ref="E198:F198"/>
    <mergeCell ref="G198:H198"/>
    <mergeCell ref="A199:B199"/>
    <mergeCell ref="C199:D199"/>
    <mergeCell ref="E199:F199"/>
    <mergeCell ref="G199:H199"/>
    <mergeCell ref="A196:B196"/>
    <mergeCell ref="C196:D196"/>
    <mergeCell ref="E196:F196"/>
    <mergeCell ref="G196:H196"/>
    <mergeCell ref="A197:B197"/>
    <mergeCell ref="C197:D197"/>
    <mergeCell ref="E197:F197"/>
    <mergeCell ref="G197:H197"/>
    <mergeCell ref="A202:B202"/>
    <mergeCell ref="C202:D202"/>
    <mergeCell ref="E202:F202"/>
    <mergeCell ref="G202:H202"/>
    <mergeCell ref="A203:F203"/>
    <mergeCell ref="G203:H203"/>
    <mergeCell ref="A200:B200"/>
    <mergeCell ref="C200:D200"/>
    <mergeCell ref="E200:F200"/>
    <mergeCell ref="G200:H200"/>
    <mergeCell ref="A201:B201"/>
    <mergeCell ref="C201:D201"/>
    <mergeCell ref="E201:F201"/>
    <mergeCell ref="G201:H201"/>
    <mergeCell ref="A214:H215"/>
    <mergeCell ref="D17:H17"/>
    <mergeCell ref="K17:O17"/>
    <mergeCell ref="A212:B212"/>
    <mergeCell ref="C212:D212"/>
    <mergeCell ref="E212:F212"/>
    <mergeCell ref="G212:H212"/>
    <mergeCell ref="A213:F213"/>
    <mergeCell ref="G213:H213"/>
    <mergeCell ref="A210:B210"/>
    <mergeCell ref="C210:D210"/>
    <mergeCell ref="E210:F210"/>
    <mergeCell ref="G210:H210"/>
    <mergeCell ref="A211:B211"/>
    <mergeCell ref="C211:D211"/>
    <mergeCell ref="E211:F211"/>
    <mergeCell ref="G211:H211"/>
    <mergeCell ref="A204:H204"/>
    <mergeCell ref="A205:H205"/>
    <mergeCell ref="A207:H208"/>
    <mergeCell ref="A209:B209"/>
    <mergeCell ref="C209:D209"/>
    <mergeCell ref="E209:F209"/>
    <mergeCell ref="G209:H209"/>
  </mergeCells>
  <phoneticPr fontId="39" type="noConversion"/>
  <pageMargins left="0.11811023622047245" right="0.11811023622047245" top="0.19685039370078741" bottom="0.19685039370078741" header="0.31496062992125984" footer="0.31496062992125984"/>
  <pageSetup paperSize="9" orientation="landscape" verticalDpi="0" r:id="rId1"/>
  <ignoredErrors>
    <ignoredError sqref="B3 B18 B1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466E3-639C-4C3D-9823-69783B1255B0}">
  <dimension ref="A1:I9"/>
  <sheetViews>
    <sheetView workbookViewId="0">
      <selection activeCell="F19" sqref="F19"/>
    </sheetView>
  </sheetViews>
  <sheetFormatPr defaultRowHeight="13.2" x14ac:dyDescent="0.25"/>
  <cols>
    <col min="1" max="1" width="6.44140625" customWidth="1"/>
    <col min="2" max="2" width="3" customWidth="1"/>
    <col min="3" max="3" width="23" customWidth="1"/>
    <col min="5" max="5" width="10.6640625" customWidth="1"/>
    <col min="6" max="6" width="18.88671875" customWidth="1"/>
    <col min="7" max="7" width="26.88671875" customWidth="1"/>
    <col min="8" max="8" width="22.109375" customWidth="1"/>
    <col min="9" max="9" width="13.109375" customWidth="1"/>
  </cols>
  <sheetData>
    <row r="1" spans="1:9" ht="60.75" customHeight="1" thickBot="1" x14ac:dyDescent="0.3">
      <c r="A1" s="262"/>
      <c r="B1" s="263"/>
      <c r="C1" s="263"/>
      <c r="D1" s="263"/>
      <c r="E1" s="263"/>
      <c r="F1" s="263"/>
      <c r="G1" s="263"/>
      <c r="H1" s="263"/>
      <c r="I1" s="264"/>
    </row>
    <row r="2" spans="1:9" ht="18.75" customHeight="1" thickBot="1" x14ac:dyDescent="0.3">
      <c r="A2" s="265" t="s">
        <v>152</v>
      </c>
      <c r="B2" s="266"/>
      <c r="C2" s="266"/>
      <c r="D2" s="266"/>
      <c r="E2" s="266"/>
      <c r="F2" s="266"/>
      <c r="G2" s="266"/>
      <c r="H2" s="266"/>
      <c r="I2" s="267"/>
    </row>
    <row r="3" spans="1:9" ht="45" customHeight="1" x14ac:dyDescent="0.25">
      <c r="A3" s="268" t="s">
        <v>153</v>
      </c>
      <c r="B3" s="269"/>
      <c r="C3" s="269"/>
      <c r="D3" s="88" t="s">
        <v>154</v>
      </c>
      <c r="E3" s="89" t="s">
        <v>155</v>
      </c>
      <c r="F3" s="90" t="s">
        <v>156</v>
      </c>
      <c r="G3" s="90" t="s">
        <v>176</v>
      </c>
      <c r="H3" s="90" t="s">
        <v>273</v>
      </c>
      <c r="I3" s="91" t="s">
        <v>157</v>
      </c>
    </row>
    <row r="4" spans="1:9" ht="72" customHeight="1" x14ac:dyDescent="0.25">
      <c r="A4" s="270" t="s">
        <v>175</v>
      </c>
      <c r="B4" s="271"/>
      <c r="C4" s="271"/>
      <c r="D4" s="92" t="s">
        <v>158</v>
      </c>
      <c r="E4" s="93" t="s">
        <v>159</v>
      </c>
      <c r="F4" s="94">
        <v>246.8</v>
      </c>
      <c r="G4" s="94">
        <v>235.9</v>
      </c>
      <c r="H4" s="94">
        <v>270.89</v>
      </c>
      <c r="I4" s="95">
        <f>(F4+G4+H4)/3</f>
        <v>251.19666666666669</v>
      </c>
    </row>
    <row r="5" spans="1:9" ht="7.5" customHeight="1" x14ac:dyDescent="0.25">
      <c r="A5" s="272" t="s">
        <v>41</v>
      </c>
      <c r="B5" s="273"/>
      <c r="C5" s="273"/>
      <c r="D5" s="273"/>
      <c r="E5" s="273"/>
      <c r="F5" s="273"/>
      <c r="G5" s="273"/>
      <c r="H5" s="273"/>
      <c r="I5" s="274"/>
    </row>
    <row r="6" spans="1:9" x14ac:dyDescent="0.25">
      <c r="A6" s="275"/>
      <c r="B6" s="276"/>
      <c r="C6" s="276"/>
      <c r="D6" s="276"/>
      <c r="E6" s="276"/>
      <c r="F6" s="276"/>
      <c r="G6" s="276"/>
      <c r="H6" s="276"/>
      <c r="I6" s="277"/>
    </row>
    <row r="7" spans="1:9" ht="14.25" customHeight="1" x14ac:dyDescent="0.25">
      <c r="A7" s="275"/>
      <c r="B7" s="276"/>
      <c r="C7" s="276"/>
      <c r="D7" s="276"/>
      <c r="E7" s="276"/>
      <c r="F7" s="276"/>
      <c r="G7" s="276"/>
      <c r="H7" s="276"/>
      <c r="I7" s="277"/>
    </row>
    <row r="8" spans="1:9" x14ac:dyDescent="0.25">
      <c r="A8" s="278" t="s">
        <v>160</v>
      </c>
      <c r="B8" s="279"/>
      <c r="C8" s="279"/>
      <c r="D8" s="279"/>
      <c r="E8" s="279"/>
      <c r="F8" s="279"/>
      <c r="G8" s="279"/>
      <c r="H8" s="279"/>
      <c r="I8" s="280"/>
    </row>
    <row r="9" spans="1:9" ht="13.8" thickBot="1" x14ac:dyDescent="0.3">
      <c r="A9" s="259" t="s">
        <v>161</v>
      </c>
      <c r="B9" s="260"/>
      <c r="C9" s="260"/>
      <c r="D9" s="260"/>
      <c r="E9" s="260"/>
      <c r="F9" s="260"/>
      <c r="G9" s="260"/>
      <c r="H9" s="260"/>
      <c r="I9" s="261"/>
    </row>
  </sheetData>
  <mergeCells count="7">
    <mergeCell ref="A9:I9"/>
    <mergeCell ref="A1:I1"/>
    <mergeCell ref="A2:I2"/>
    <mergeCell ref="A3:C3"/>
    <mergeCell ref="A4:C4"/>
    <mergeCell ref="A5:I7"/>
    <mergeCell ref="A8:I8"/>
  </mergeCells>
  <hyperlinks>
    <hyperlink ref="H3" r:id="rId1" xr:uid="{C3DEF57A-B67E-4C1E-84FF-C05FA6FEBED0}"/>
  </hyperlinks>
  <pageMargins left="0.511811024" right="0.511811024" top="0.78740157499999996" bottom="0.78740157499999996" header="0.31496062000000002" footer="0.31496062000000002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971"/>
  <sheetViews>
    <sheetView view="pageBreakPreview" zoomScaleNormal="100" zoomScaleSheetLayoutView="100" workbookViewId="0">
      <selection activeCell="G8" sqref="G8"/>
    </sheetView>
  </sheetViews>
  <sheetFormatPr defaultColWidth="12.5546875" defaultRowHeight="15" customHeight="1" x14ac:dyDescent="0.25"/>
  <cols>
    <col min="1" max="1" width="32.44140625" customWidth="1"/>
    <col min="2" max="2" width="16.33203125" customWidth="1"/>
    <col min="3" max="3" width="14.109375" customWidth="1"/>
    <col min="4" max="4" width="18.44140625" customWidth="1"/>
    <col min="5" max="5" width="15.5546875" customWidth="1"/>
    <col min="6" max="26" width="8" customWidth="1"/>
  </cols>
  <sheetData>
    <row r="1" spans="1:8" ht="98.25" customHeight="1" x14ac:dyDescent="0.25">
      <c r="A1" s="299"/>
      <c r="B1" s="299"/>
      <c r="C1" s="299"/>
      <c r="D1" s="299"/>
      <c r="E1" s="299"/>
      <c r="F1" s="299"/>
    </row>
    <row r="2" spans="1:8" ht="41.25" customHeight="1" x14ac:dyDescent="0.25">
      <c r="A2" s="300" t="s">
        <v>71</v>
      </c>
      <c r="B2" s="300"/>
      <c r="C2" s="300"/>
      <c r="D2" s="300"/>
      <c r="E2" s="300"/>
      <c r="F2" s="300"/>
    </row>
    <row r="3" spans="1:8" ht="9.75" customHeight="1" thickBot="1" x14ac:dyDescent="0.35">
      <c r="A3" s="50"/>
      <c r="B3" s="50"/>
      <c r="C3" s="50"/>
      <c r="D3" s="50"/>
      <c r="E3" s="50"/>
    </row>
    <row r="4" spans="1:8" ht="18.75" customHeight="1" thickBot="1" x14ac:dyDescent="0.3">
      <c r="A4" s="282" t="s">
        <v>43</v>
      </c>
      <c r="B4" s="283"/>
      <c r="C4" s="283"/>
      <c r="D4" s="284"/>
      <c r="E4" s="302"/>
    </row>
    <row r="5" spans="1:8" ht="18.75" customHeight="1" thickBot="1" x14ac:dyDescent="0.3">
      <c r="A5" s="51" t="s">
        <v>44</v>
      </c>
      <c r="B5" s="52" t="s">
        <v>45</v>
      </c>
      <c r="C5" s="52" t="s">
        <v>46</v>
      </c>
      <c r="D5" s="52" t="s">
        <v>47</v>
      </c>
      <c r="E5" s="303"/>
    </row>
    <row r="6" spans="1:8" ht="52.5" customHeight="1" thickBot="1" x14ac:dyDescent="0.3">
      <c r="A6" s="79" t="s">
        <v>269</v>
      </c>
      <c r="B6" s="53">
        <v>19.600000000000001</v>
      </c>
      <c r="C6" s="53">
        <v>20.97</v>
      </c>
      <c r="D6" s="53">
        <v>24.23</v>
      </c>
      <c r="E6" s="303"/>
    </row>
    <row r="7" spans="1:8" ht="34.5" customHeight="1" x14ac:dyDescent="0.25">
      <c r="A7" s="289"/>
      <c r="B7" s="290"/>
      <c r="C7" s="290"/>
      <c r="D7" s="290"/>
      <c r="E7" s="54"/>
    </row>
    <row r="8" spans="1:8" ht="15" customHeight="1" x14ac:dyDescent="0.25">
      <c r="A8" s="291" t="s">
        <v>1</v>
      </c>
      <c r="B8" s="293" t="s">
        <v>48</v>
      </c>
      <c r="C8" s="294"/>
      <c r="D8" s="295"/>
      <c r="E8" s="291" t="s">
        <v>49</v>
      </c>
    </row>
    <row r="9" spans="1:8" ht="15" customHeight="1" x14ac:dyDescent="0.25">
      <c r="A9" s="292"/>
      <c r="B9" s="55" t="s">
        <v>22</v>
      </c>
      <c r="C9" s="55" t="s">
        <v>23</v>
      </c>
      <c r="D9" s="55" t="s">
        <v>24</v>
      </c>
      <c r="E9" s="292"/>
    </row>
    <row r="10" spans="1:8" ht="14.25" customHeight="1" x14ac:dyDescent="0.25">
      <c r="A10" s="56" t="s">
        <v>50</v>
      </c>
      <c r="B10" s="57">
        <v>3.8</v>
      </c>
      <c r="C10" s="57">
        <v>4.01</v>
      </c>
      <c r="D10" s="57">
        <v>4.67</v>
      </c>
      <c r="E10" s="58">
        <v>4.5</v>
      </c>
      <c r="F10" s="54" t="str">
        <f t="shared" ref="F10:F18" si="0">IF(E10=0," ",IF(E10&lt;B10,"ERRO",(IF(E10&gt;D10,"ERRO","OK!"))))</f>
        <v>OK!</v>
      </c>
    </row>
    <row r="11" spans="1:8" ht="14.25" customHeight="1" x14ac:dyDescent="0.25">
      <c r="A11" s="56" t="s">
        <v>51</v>
      </c>
      <c r="B11" s="59">
        <v>0.32</v>
      </c>
      <c r="C11" s="59">
        <v>0.4</v>
      </c>
      <c r="D11" s="59">
        <v>0.56999999999999995</v>
      </c>
      <c r="E11" s="60">
        <v>0.55000000000000004</v>
      </c>
      <c r="F11" s="54" t="str">
        <f t="shared" si="0"/>
        <v>OK!</v>
      </c>
    </row>
    <row r="12" spans="1:8" ht="14.25" customHeight="1" x14ac:dyDescent="0.25">
      <c r="A12" s="56" t="s">
        <v>52</v>
      </c>
      <c r="B12" s="59">
        <v>0.5</v>
      </c>
      <c r="C12" s="59">
        <v>0.56000000000000005</v>
      </c>
      <c r="D12" s="59">
        <v>0.97</v>
      </c>
      <c r="E12" s="60">
        <v>0.95</v>
      </c>
      <c r="F12" s="54" t="str">
        <f t="shared" si="0"/>
        <v>OK!</v>
      </c>
    </row>
    <row r="13" spans="1:8" ht="14.25" customHeight="1" x14ac:dyDescent="0.25">
      <c r="A13" s="56" t="s">
        <v>53</v>
      </c>
      <c r="B13" s="59">
        <v>1.02</v>
      </c>
      <c r="C13" s="59">
        <v>1.1100000000000001</v>
      </c>
      <c r="D13" s="59">
        <v>1.21</v>
      </c>
      <c r="E13" s="60">
        <v>1.2</v>
      </c>
      <c r="F13" s="54" t="str">
        <f t="shared" si="0"/>
        <v>OK!</v>
      </c>
    </row>
    <row r="14" spans="1:8" ht="14.25" customHeight="1" x14ac:dyDescent="0.25">
      <c r="A14" s="56" t="s">
        <v>54</v>
      </c>
      <c r="B14" s="59">
        <v>6.64</v>
      </c>
      <c r="C14" s="59">
        <v>7.3</v>
      </c>
      <c r="D14" s="59">
        <v>8.69</v>
      </c>
      <c r="E14" s="60">
        <v>8.1999999999999993</v>
      </c>
      <c r="F14" s="54" t="str">
        <f t="shared" si="0"/>
        <v>OK!</v>
      </c>
    </row>
    <row r="15" spans="1:8" ht="30" customHeight="1" x14ac:dyDescent="0.25">
      <c r="A15" s="61" t="s">
        <v>55</v>
      </c>
      <c r="B15" s="62">
        <f t="shared" ref="B15:D15" si="1">SUM(B16:B18)</f>
        <v>5.15</v>
      </c>
      <c r="C15" s="62">
        <f t="shared" si="1"/>
        <v>6.65</v>
      </c>
      <c r="D15" s="62">
        <f t="shared" si="1"/>
        <v>8.65</v>
      </c>
      <c r="E15" s="63">
        <f>SUM(E16:E18)</f>
        <v>5.65</v>
      </c>
      <c r="F15" s="54" t="str">
        <f t="shared" si="0"/>
        <v>OK!</v>
      </c>
      <c r="H15" s="70"/>
    </row>
    <row r="16" spans="1:8" ht="14.25" customHeight="1" x14ac:dyDescent="0.25">
      <c r="A16" s="56" t="s">
        <v>26</v>
      </c>
      <c r="B16" s="59">
        <v>3</v>
      </c>
      <c r="C16" s="59">
        <v>3</v>
      </c>
      <c r="D16" s="59">
        <v>3</v>
      </c>
      <c r="E16" s="60">
        <v>3</v>
      </c>
      <c r="F16" s="54" t="str">
        <f t="shared" si="0"/>
        <v>OK!</v>
      </c>
    </row>
    <row r="17" spans="1:8" ht="14.25" customHeight="1" x14ac:dyDescent="0.25">
      <c r="A17" s="56" t="s">
        <v>25</v>
      </c>
      <c r="B17" s="59">
        <v>0.65</v>
      </c>
      <c r="C17" s="59">
        <v>0.65</v>
      </c>
      <c r="D17" s="59">
        <v>0.65</v>
      </c>
      <c r="E17" s="60">
        <v>0.65</v>
      </c>
      <c r="F17" s="54" t="str">
        <f t="shared" si="0"/>
        <v>OK!</v>
      </c>
    </row>
    <row r="18" spans="1:8" ht="14.25" customHeight="1" x14ac:dyDescent="0.25">
      <c r="A18" s="56" t="s">
        <v>56</v>
      </c>
      <c r="B18" s="59">
        <v>1.5</v>
      </c>
      <c r="C18" s="59">
        <v>3</v>
      </c>
      <c r="D18" s="59">
        <v>5</v>
      </c>
      <c r="E18" s="60">
        <v>2</v>
      </c>
      <c r="F18" s="54" t="str">
        <f t="shared" si="0"/>
        <v>OK!</v>
      </c>
    </row>
    <row r="19" spans="1:8" ht="15" customHeight="1" x14ac:dyDescent="0.25">
      <c r="A19" s="64" t="s">
        <v>21</v>
      </c>
      <c r="B19" s="65"/>
      <c r="C19" s="65"/>
      <c r="D19" s="65"/>
      <c r="E19" s="66">
        <f>ROUND((((((1+E10/100+E11/100+E12/100)*(1+E13/100)*(1+E14/100))/(1-E15/100))-1)*100),2)</f>
        <v>23.02</v>
      </c>
      <c r="F19" s="54" t="str">
        <f>IF(E19=0," ",IF(E19&lt;B6,"ERRO",(IF(E19&gt;D6,"ERRO","OK!"))))</f>
        <v>OK!</v>
      </c>
      <c r="H19" s="70"/>
    </row>
    <row r="20" spans="1:8" ht="15" customHeight="1" x14ac:dyDescent="0.25">
      <c r="A20" s="67"/>
      <c r="B20" s="67"/>
      <c r="C20" s="67"/>
      <c r="D20" s="67" t="s">
        <v>70</v>
      </c>
      <c r="E20" s="80">
        <f>E19/100</f>
        <v>0.23019999999999999</v>
      </c>
    </row>
    <row r="21" spans="1:8" ht="15" customHeight="1" x14ac:dyDescent="0.25">
      <c r="A21" s="67"/>
      <c r="B21" s="67"/>
      <c r="C21" s="67"/>
      <c r="D21" s="67"/>
      <c r="E21" s="67"/>
    </row>
    <row r="22" spans="1:8" ht="14.25" customHeight="1" x14ac:dyDescent="0.25">
      <c r="A22" s="296" t="s">
        <v>57</v>
      </c>
      <c r="B22" s="297"/>
      <c r="C22" s="297"/>
      <c r="D22" s="297"/>
      <c r="E22" s="297"/>
    </row>
    <row r="23" spans="1:8" ht="9.75" customHeight="1" x14ac:dyDescent="0.25">
      <c r="A23" s="54"/>
      <c r="B23" s="54"/>
      <c r="C23" s="54"/>
      <c r="D23" s="54"/>
      <c r="E23" s="54"/>
    </row>
    <row r="24" spans="1:8" ht="14.25" customHeight="1" x14ac:dyDescent="0.25">
      <c r="A24" s="298" t="s">
        <v>58</v>
      </c>
      <c r="B24" s="297"/>
      <c r="C24" s="297"/>
      <c r="D24" s="297"/>
      <c r="E24" s="297"/>
    </row>
    <row r="25" spans="1:8" ht="14.25" customHeight="1" x14ac:dyDescent="0.25">
      <c r="A25" s="54"/>
      <c r="B25" s="54"/>
      <c r="C25" s="54"/>
      <c r="D25" s="54"/>
      <c r="E25" s="54"/>
    </row>
    <row r="26" spans="1:8" ht="14.25" customHeight="1" x14ac:dyDescent="0.25">
      <c r="A26" s="54"/>
      <c r="B26" s="54"/>
      <c r="C26" s="54"/>
      <c r="D26" s="54"/>
      <c r="E26" s="54"/>
    </row>
    <row r="27" spans="1:8" ht="14.25" customHeight="1" x14ac:dyDescent="0.25">
      <c r="A27" s="54"/>
      <c r="B27" s="54"/>
      <c r="C27" s="54"/>
      <c r="D27" s="54"/>
      <c r="E27" s="54"/>
    </row>
    <row r="28" spans="1:8" ht="14.25" customHeight="1" x14ac:dyDescent="0.25">
      <c r="A28" s="54"/>
      <c r="B28" s="54"/>
      <c r="C28" s="54"/>
      <c r="D28" s="54"/>
      <c r="E28" s="54"/>
    </row>
    <row r="29" spans="1:8" ht="14.25" customHeight="1" x14ac:dyDescent="0.25">
      <c r="A29" s="54"/>
      <c r="B29" s="54"/>
      <c r="C29" s="54"/>
      <c r="D29" s="54"/>
      <c r="E29" s="54"/>
    </row>
    <row r="30" spans="1:8" ht="14.25" customHeight="1" x14ac:dyDescent="0.25">
      <c r="A30" s="68" t="s">
        <v>59</v>
      </c>
      <c r="B30" s="54"/>
      <c r="C30" s="54"/>
      <c r="D30" s="54"/>
      <c r="E30" s="54"/>
    </row>
    <row r="31" spans="1:8" ht="14.25" customHeight="1" x14ac:dyDescent="0.25">
      <c r="A31" s="301" t="s">
        <v>60</v>
      </c>
      <c r="B31" s="297"/>
      <c r="C31" s="297"/>
      <c r="D31" s="297"/>
      <c r="E31" s="54"/>
    </row>
    <row r="32" spans="1:8" ht="14.25" customHeight="1" x14ac:dyDescent="0.25">
      <c r="A32" s="301" t="s">
        <v>61</v>
      </c>
      <c r="B32" s="297"/>
      <c r="C32" s="297"/>
      <c r="D32" s="297"/>
      <c r="E32" s="54"/>
    </row>
    <row r="33" spans="1:5" ht="14.25" customHeight="1" x14ac:dyDescent="0.25">
      <c r="A33" s="301" t="s">
        <v>62</v>
      </c>
      <c r="B33" s="297"/>
      <c r="C33" s="297"/>
      <c r="D33" s="297"/>
      <c r="E33" s="54"/>
    </row>
    <row r="34" spans="1:5" ht="14.25" customHeight="1" x14ac:dyDescent="0.25">
      <c r="A34" s="301" t="s">
        <v>63</v>
      </c>
      <c r="B34" s="297"/>
      <c r="C34" s="297"/>
      <c r="D34" s="297"/>
      <c r="E34" s="54"/>
    </row>
    <row r="35" spans="1:5" ht="14.25" customHeight="1" x14ac:dyDescent="0.25">
      <c r="A35" s="301" t="s">
        <v>64</v>
      </c>
      <c r="B35" s="297"/>
      <c r="C35" s="297"/>
      <c r="D35" s="297"/>
      <c r="E35" s="54"/>
    </row>
    <row r="36" spans="1:5" ht="14.25" customHeight="1" x14ac:dyDescent="0.25">
      <c r="A36" s="68"/>
      <c r="B36" s="68"/>
      <c r="C36" s="68"/>
      <c r="D36" s="68"/>
      <c r="E36" s="54"/>
    </row>
    <row r="37" spans="1:5" ht="12.75" customHeight="1" x14ac:dyDescent="0.25">
      <c r="A37" s="81" t="s">
        <v>65</v>
      </c>
      <c r="B37" s="81"/>
      <c r="C37" s="81"/>
      <c r="D37" s="81"/>
      <c r="E37" s="81"/>
    </row>
    <row r="38" spans="1:5" ht="30.75" customHeight="1" x14ac:dyDescent="0.25">
      <c r="A38" s="288" t="s">
        <v>66</v>
      </c>
      <c r="B38" s="286"/>
      <c r="C38" s="286"/>
      <c r="D38" s="286"/>
      <c r="E38" s="286"/>
    </row>
    <row r="39" spans="1:5" ht="27.75" customHeight="1" x14ac:dyDescent="0.25">
      <c r="A39" s="285" t="s">
        <v>67</v>
      </c>
      <c r="B39" s="286"/>
      <c r="C39" s="286"/>
      <c r="D39" s="286"/>
      <c r="E39" s="286"/>
    </row>
    <row r="40" spans="1:5" ht="12.75" customHeight="1" x14ac:dyDescent="0.25"/>
    <row r="41" spans="1:5" ht="6.75" customHeight="1" x14ac:dyDescent="0.25">
      <c r="A41" s="69"/>
    </row>
    <row r="42" spans="1:5" ht="12.75" customHeight="1" x14ac:dyDescent="0.25"/>
    <row r="43" spans="1:5" ht="12.75" customHeight="1" x14ac:dyDescent="0.25">
      <c r="B43" s="287"/>
      <c r="C43" s="287"/>
    </row>
    <row r="44" spans="1:5" ht="12.75" customHeight="1" x14ac:dyDescent="0.25">
      <c r="B44" s="281" t="s">
        <v>41</v>
      </c>
      <c r="C44" s="281"/>
    </row>
    <row r="45" spans="1:5" ht="12.75" customHeight="1" x14ac:dyDescent="0.25">
      <c r="B45" s="281" t="s">
        <v>68</v>
      </c>
      <c r="C45" s="281"/>
    </row>
    <row r="46" spans="1:5" ht="12.75" customHeight="1" x14ac:dyDescent="0.25">
      <c r="B46" s="281" t="s">
        <v>69</v>
      </c>
      <c r="C46" s="281"/>
    </row>
    <row r="47" spans="1:5" ht="12.75" customHeight="1" x14ac:dyDescent="0.25"/>
    <row r="48" spans="1:5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</sheetData>
  <mergeCells count="21">
    <mergeCell ref="A1:F1"/>
    <mergeCell ref="A2:F2"/>
    <mergeCell ref="A33:D33"/>
    <mergeCell ref="A34:D34"/>
    <mergeCell ref="A35:D35"/>
    <mergeCell ref="E4:E6"/>
    <mergeCell ref="A31:D31"/>
    <mergeCell ref="A32:D32"/>
    <mergeCell ref="B45:C45"/>
    <mergeCell ref="B46:C46"/>
    <mergeCell ref="A4:D4"/>
    <mergeCell ref="A39:E39"/>
    <mergeCell ref="B43:C43"/>
    <mergeCell ref="B44:C44"/>
    <mergeCell ref="A38:E38"/>
    <mergeCell ref="A7:D7"/>
    <mergeCell ref="A8:A9"/>
    <mergeCell ref="B8:D8"/>
    <mergeCell ref="E8:E9"/>
    <mergeCell ref="A22:E22"/>
    <mergeCell ref="A24:E24"/>
  </mergeCells>
  <pageMargins left="0.511811024" right="0.511811024" top="0.78740157499999996" bottom="0.78740157499999996" header="0.31496062000000002" footer="0.31496062000000002"/>
  <pageSetup paperSize="8" scale="84" orientation="portrait" r:id="rId1"/>
  <colBreaks count="1" manualBreakCount="1">
    <brk id="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5"/>
  <sheetViews>
    <sheetView zoomScale="85" zoomScaleNormal="85" workbookViewId="0">
      <selection activeCell="H3" sqref="H3"/>
    </sheetView>
  </sheetViews>
  <sheetFormatPr defaultRowHeight="13.2" x14ac:dyDescent="0.25"/>
  <cols>
    <col min="1" max="1" width="5.44140625" bestFit="1" customWidth="1"/>
    <col min="2" max="2" width="66.109375" customWidth="1"/>
    <col min="3" max="3" width="18" customWidth="1"/>
    <col min="4" max="4" width="19.5546875" customWidth="1"/>
    <col min="5" max="5" width="16.109375" customWidth="1"/>
    <col min="6" max="6" width="15.5546875" customWidth="1"/>
    <col min="7" max="7" width="16" customWidth="1"/>
    <col min="8" max="8" width="26.109375" bestFit="1" customWidth="1"/>
  </cols>
  <sheetData>
    <row r="1" spans="1:8" ht="92.25" customHeight="1" thickBot="1" x14ac:dyDescent="0.3">
      <c r="A1" s="307"/>
      <c r="B1" s="308"/>
      <c r="C1" s="308"/>
      <c r="D1" s="308"/>
      <c r="E1" s="308"/>
      <c r="F1" s="308"/>
      <c r="G1" s="308"/>
      <c r="H1" s="309"/>
    </row>
    <row r="2" spans="1:8" ht="18" thickBot="1" x14ac:dyDescent="0.3">
      <c r="A2" s="310" t="s">
        <v>27</v>
      </c>
      <c r="B2" s="311"/>
      <c r="C2" s="311"/>
      <c r="D2" s="311"/>
      <c r="E2" s="311"/>
      <c r="F2" s="311"/>
      <c r="G2" s="311"/>
      <c r="H2" s="312"/>
    </row>
    <row r="3" spans="1:8" ht="26.25" customHeight="1" x14ac:dyDescent="0.25">
      <c r="A3" s="313" t="s">
        <v>28</v>
      </c>
      <c r="B3" s="314"/>
      <c r="C3" s="315" t="s">
        <v>29</v>
      </c>
      <c r="D3" s="316"/>
      <c r="E3" s="317">
        <f>PO!I38</f>
        <v>38003.762999999999</v>
      </c>
      <c r="F3" s="318"/>
      <c r="G3" s="318"/>
      <c r="H3" s="12" t="s">
        <v>276</v>
      </c>
    </row>
    <row r="4" spans="1:8" ht="39.75" customHeight="1" thickBot="1" x14ac:dyDescent="0.3">
      <c r="A4" s="304" t="s">
        <v>268</v>
      </c>
      <c r="B4" s="305"/>
      <c r="C4" s="306" t="s">
        <v>213</v>
      </c>
      <c r="D4" s="306"/>
      <c r="E4" s="306"/>
      <c r="F4" s="306"/>
      <c r="G4" s="306"/>
      <c r="H4" s="13" t="s">
        <v>214</v>
      </c>
    </row>
    <row r="5" spans="1:8" ht="26.4" x14ac:dyDescent="0.25">
      <c r="A5" s="14" t="s">
        <v>0</v>
      </c>
      <c r="B5" s="15" t="s">
        <v>30</v>
      </c>
      <c r="C5" s="16" t="s">
        <v>31</v>
      </c>
      <c r="D5" s="16" t="s">
        <v>32</v>
      </c>
      <c r="E5" s="15" t="s">
        <v>33</v>
      </c>
      <c r="F5" s="15" t="s">
        <v>34</v>
      </c>
      <c r="G5" s="15" t="s">
        <v>35</v>
      </c>
      <c r="H5" s="17" t="s">
        <v>36</v>
      </c>
    </row>
    <row r="6" spans="1:8" x14ac:dyDescent="0.25">
      <c r="A6" s="336">
        <v>1</v>
      </c>
      <c r="B6" s="338" t="s">
        <v>207</v>
      </c>
      <c r="C6" s="18" t="s">
        <v>37</v>
      </c>
      <c r="D6" s="19">
        <f>D7/$D$19</f>
        <v>0.91076810209557402</v>
      </c>
      <c r="E6" s="19">
        <f>E7/$D$19</f>
        <v>0.30358936736519132</v>
      </c>
      <c r="F6" s="19">
        <f>F7/$D$19</f>
        <v>0.30358936736519132</v>
      </c>
      <c r="G6" s="19">
        <f>G7/$D$19</f>
        <v>0.30358936736519132</v>
      </c>
      <c r="H6" s="39">
        <f t="shared" ref="H6:H13" si="0">SUM(E6:G6)</f>
        <v>0.91076810209557402</v>
      </c>
    </row>
    <row r="7" spans="1:8" x14ac:dyDescent="0.25">
      <c r="A7" s="336"/>
      <c r="B7" s="337"/>
      <c r="C7" s="18" t="s">
        <v>38</v>
      </c>
      <c r="D7" s="20">
        <f>PO!I13</f>
        <v>34612.615099999995</v>
      </c>
      <c r="E7" s="20">
        <f>D7/3</f>
        <v>11537.538366666666</v>
      </c>
      <c r="F7" s="20">
        <f>D7/3</f>
        <v>11537.538366666666</v>
      </c>
      <c r="G7" s="20">
        <f>D7/3</f>
        <v>11537.538366666666</v>
      </c>
      <c r="H7" s="40">
        <f t="shared" si="0"/>
        <v>34612.615099999995</v>
      </c>
    </row>
    <row r="8" spans="1:8" x14ac:dyDescent="0.25">
      <c r="A8" s="336">
        <v>2</v>
      </c>
      <c r="B8" s="338" t="s">
        <v>208</v>
      </c>
      <c r="C8" s="18" t="s">
        <v>37</v>
      </c>
      <c r="D8" s="19">
        <f>D9/$D$19</f>
        <v>1.3834419502089832E-2</v>
      </c>
      <c r="E8" s="19">
        <f>E9/$D$19</f>
        <v>1.3834419502089832E-2</v>
      </c>
      <c r="F8" s="19">
        <f>F9/$D$19</f>
        <v>0</v>
      </c>
      <c r="G8" s="19">
        <f>G9/$D$19</f>
        <v>0</v>
      </c>
      <c r="H8" s="39">
        <f t="shared" si="0"/>
        <v>1.3834419502089832E-2</v>
      </c>
    </row>
    <row r="9" spans="1:8" x14ac:dyDescent="0.25">
      <c r="A9" s="336"/>
      <c r="B9" s="337"/>
      <c r="C9" s="18" t="s">
        <v>38</v>
      </c>
      <c r="D9" s="20">
        <f>PO!I27</f>
        <v>525.76</v>
      </c>
      <c r="E9" s="20">
        <f>D9</f>
        <v>525.76</v>
      </c>
      <c r="F9" s="20"/>
      <c r="G9" s="20"/>
      <c r="H9" s="40">
        <f t="shared" si="0"/>
        <v>525.76</v>
      </c>
    </row>
    <row r="10" spans="1:8" x14ac:dyDescent="0.25">
      <c r="A10" s="336">
        <v>3</v>
      </c>
      <c r="B10" s="338" t="s">
        <v>209</v>
      </c>
      <c r="C10" s="18" t="s">
        <v>37</v>
      </c>
      <c r="D10" s="19">
        <f>D11/$D$19</f>
        <v>1.3231081879970675E-2</v>
      </c>
      <c r="E10" s="19">
        <f>E11/$D$19</f>
        <v>0</v>
      </c>
      <c r="F10" s="19">
        <f>F11/$D$19</f>
        <v>0</v>
      </c>
      <c r="G10" s="19">
        <f>G11/$D$19</f>
        <v>1.3231081879970675E-2</v>
      </c>
      <c r="H10" s="39">
        <f t="shared" si="0"/>
        <v>1.3231081879970675E-2</v>
      </c>
    </row>
    <row r="11" spans="1:8" x14ac:dyDescent="0.25">
      <c r="A11" s="336"/>
      <c r="B11" s="337"/>
      <c r="C11" s="18" t="s">
        <v>38</v>
      </c>
      <c r="D11" s="20">
        <f>PO!I30</f>
        <v>502.83089999999999</v>
      </c>
      <c r="E11" s="20"/>
      <c r="F11" s="20"/>
      <c r="G11" s="20">
        <f>D11</f>
        <v>502.83089999999999</v>
      </c>
      <c r="H11" s="40">
        <f t="shared" si="0"/>
        <v>502.83089999999999</v>
      </c>
    </row>
    <row r="12" spans="1:8" ht="15" customHeight="1" x14ac:dyDescent="0.25">
      <c r="A12" s="336">
        <v>4</v>
      </c>
      <c r="B12" s="337" t="s">
        <v>241</v>
      </c>
      <c r="C12" s="18" t="s">
        <v>37</v>
      </c>
      <c r="D12" s="19">
        <f>D13/D19</f>
        <v>3.0889230626977647E-2</v>
      </c>
      <c r="E12" s="20"/>
      <c r="F12" s="118">
        <f>F13/D19</f>
        <v>3.0889230626977647E-2</v>
      </c>
      <c r="G12" s="20"/>
      <c r="H12" s="119">
        <f t="shared" si="0"/>
        <v>3.0889230626977647E-2</v>
      </c>
    </row>
    <row r="13" spans="1:8" ht="15" customHeight="1" x14ac:dyDescent="0.25">
      <c r="A13" s="336"/>
      <c r="B13" s="337"/>
      <c r="C13" s="18" t="s">
        <v>38</v>
      </c>
      <c r="D13" s="20">
        <f>PO!I32</f>
        <v>1173.9069999999999</v>
      </c>
      <c r="E13" s="20"/>
      <c r="F13" s="20">
        <f>D13</f>
        <v>1173.9069999999999</v>
      </c>
      <c r="G13" s="20"/>
      <c r="H13" s="40">
        <f t="shared" si="0"/>
        <v>1173.9069999999999</v>
      </c>
    </row>
    <row r="14" spans="1:8" ht="15" customHeight="1" x14ac:dyDescent="0.25">
      <c r="A14" s="334">
        <v>5</v>
      </c>
      <c r="B14" s="334" t="s">
        <v>262</v>
      </c>
      <c r="C14" s="18" t="s">
        <v>37</v>
      </c>
      <c r="D14" s="118">
        <f>D15/D19</f>
        <v>3.127716589538778E-2</v>
      </c>
      <c r="E14" s="118">
        <f>E15/D19</f>
        <v>3.127716589538778E-2</v>
      </c>
      <c r="F14" s="20"/>
      <c r="G14" s="20"/>
      <c r="H14" s="40"/>
    </row>
    <row r="15" spans="1:8" ht="15" customHeight="1" x14ac:dyDescent="0.25">
      <c r="A15" s="335"/>
      <c r="B15" s="335"/>
      <c r="C15" s="18" t="s">
        <v>38</v>
      </c>
      <c r="D15" s="20">
        <f>PO!I34</f>
        <v>1188.6500000000001</v>
      </c>
      <c r="E15" s="20">
        <f>D15</f>
        <v>1188.6500000000001</v>
      </c>
      <c r="F15" s="20"/>
      <c r="G15" s="20"/>
      <c r="H15" s="40"/>
    </row>
    <row r="16" spans="1:8" ht="15" customHeight="1" x14ac:dyDescent="0.25">
      <c r="A16" s="128"/>
      <c r="B16" s="129"/>
      <c r="C16" s="18"/>
      <c r="D16" s="20"/>
      <c r="E16" s="20"/>
      <c r="F16" s="20"/>
      <c r="G16" s="20"/>
      <c r="H16" s="40"/>
    </row>
    <row r="17" spans="1:8" ht="15" customHeight="1" x14ac:dyDescent="0.25">
      <c r="A17" s="116"/>
      <c r="B17" s="117"/>
      <c r="C17" s="18"/>
      <c r="D17" s="20"/>
      <c r="E17" s="20"/>
      <c r="F17" s="20"/>
      <c r="G17" s="20"/>
      <c r="H17" s="40"/>
    </row>
    <row r="18" spans="1:8" x14ac:dyDescent="0.25">
      <c r="A18" s="321" t="s">
        <v>21</v>
      </c>
      <c r="B18" s="322"/>
      <c r="C18" s="21" t="s">
        <v>37</v>
      </c>
      <c r="D18" s="22">
        <f>D6+D8+D10+D12+D14</f>
        <v>1</v>
      </c>
      <c r="E18" s="22">
        <f>E6+E8+E14</f>
        <v>0.34870095276266894</v>
      </c>
      <c r="F18" s="22">
        <f>F6+F12</f>
        <v>0.33447859799216895</v>
      </c>
      <c r="G18" s="22">
        <f>G6+G10</f>
        <v>0.31682044924516201</v>
      </c>
      <c r="H18" s="41">
        <f>E18+F18+G18</f>
        <v>1</v>
      </c>
    </row>
    <row r="19" spans="1:8" ht="13.8" thickBot="1" x14ac:dyDescent="0.3">
      <c r="A19" s="323"/>
      <c r="B19" s="324"/>
      <c r="C19" s="21" t="s">
        <v>38</v>
      </c>
      <c r="D19" s="23">
        <f>D7+D9+D11+D13+D15</f>
        <v>38003.762999999999</v>
      </c>
      <c r="E19" s="23">
        <f>E7+E9+E15</f>
        <v>13251.948366666666</v>
      </c>
      <c r="F19" s="23">
        <f>F7+F9+F13</f>
        <v>12711.445366666665</v>
      </c>
      <c r="G19" s="23">
        <f t="shared" ref="G19" si="1">G7+G9+G11</f>
        <v>12040.369266666667</v>
      </c>
      <c r="H19" s="75">
        <f>E19+F19+G19</f>
        <v>38003.762999999999</v>
      </c>
    </row>
    <row r="20" spans="1:8" x14ac:dyDescent="0.25">
      <c r="A20" s="24"/>
      <c r="B20" s="25"/>
      <c r="C20" s="25"/>
      <c r="D20" s="25"/>
      <c r="E20" s="25"/>
      <c r="F20" s="326"/>
      <c r="G20" s="326"/>
      <c r="H20" s="327"/>
    </row>
    <row r="21" spans="1:8" x14ac:dyDescent="0.25">
      <c r="A21" s="26"/>
      <c r="B21" s="27"/>
      <c r="C21" s="28"/>
      <c r="D21" s="325" t="s">
        <v>39</v>
      </c>
      <c r="E21" s="325"/>
      <c r="F21" s="328"/>
      <c r="G21" s="328"/>
      <c r="H21" s="329"/>
    </row>
    <row r="22" spans="1:8" x14ac:dyDescent="0.25">
      <c r="A22" s="29"/>
      <c r="B22" s="30" t="s">
        <v>40</v>
      </c>
      <c r="C22" s="31"/>
      <c r="D22" s="319" t="s">
        <v>10</v>
      </c>
      <c r="E22" s="319"/>
      <c r="F22" s="328"/>
      <c r="G22" s="328"/>
      <c r="H22" s="329"/>
    </row>
    <row r="23" spans="1:8" x14ac:dyDescent="0.25">
      <c r="A23" s="32"/>
      <c r="B23" s="332"/>
      <c r="C23" s="31"/>
      <c r="D23" s="31"/>
      <c r="E23" s="33"/>
      <c r="F23" s="328"/>
      <c r="G23" s="328"/>
      <c r="H23" s="329"/>
    </row>
    <row r="24" spans="1:8" x14ac:dyDescent="0.25">
      <c r="A24" s="34"/>
      <c r="B24" s="332"/>
      <c r="C24" s="35"/>
      <c r="D24" s="320" t="s">
        <v>275</v>
      </c>
      <c r="E24" s="320"/>
      <c r="F24" s="328"/>
      <c r="G24" s="328"/>
      <c r="H24" s="329"/>
    </row>
    <row r="25" spans="1:8" ht="13.8" thickBot="1" x14ac:dyDescent="0.3">
      <c r="A25" s="36"/>
      <c r="B25" s="333"/>
      <c r="C25" s="37"/>
      <c r="D25" s="37"/>
      <c r="E25" s="38"/>
      <c r="F25" s="330"/>
      <c r="G25" s="330"/>
      <c r="H25" s="331"/>
    </row>
  </sheetData>
  <mergeCells count="23">
    <mergeCell ref="A14:A15"/>
    <mergeCell ref="B14:B15"/>
    <mergeCell ref="A12:A13"/>
    <mergeCell ref="B12:B13"/>
    <mergeCell ref="A6:A7"/>
    <mergeCell ref="B6:B7"/>
    <mergeCell ref="A8:A9"/>
    <mergeCell ref="B8:B9"/>
    <mergeCell ref="A10:A11"/>
    <mergeCell ref="B10:B11"/>
    <mergeCell ref="D22:E22"/>
    <mergeCell ref="D24:E24"/>
    <mergeCell ref="A18:B19"/>
    <mergeCell ref="D21:E21"/>
    <mergeCell ref="F20:H25"/>
    <mergeCell ref="B23:B25"/>
    <mergeCell ref="A4:B4"/>
    <mergeCell ref="C4:G4"/>
    <mergeCell ref="A1:H1"/>
    <mergeCell ref="A2:H2"/>
    <mergeCell ref="A3:B3"/>
    <mergeCell ref="C3:D3"/>
    <mergeCell ref="E3:G3"/>
  </mergeCells>
  <pageMargins left="0.511811024" right="0.511811024" top="0.78740157499999996" bottom="0.78740157499999996" header="0.31496062000000002" footer="0.31496062000000002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PO</vt:lpstr>
      <vt:lpstr>MÉM. DE CÁLC</vt:lpstr>
      <vt:lpstr>Cotação</vt:lpstr>
      <vt:lpstr>BDI</vt:lpstr>
      <vt:lpstr>CRON. FÍSICO-FINANCEIRO</vt:lpstr>
      <vt:lpstr>BDI!Area_de_impressao</vt:lpstr>
      <vt:lpstr>PO!Area_de_impressao</vt:lpstr>
    </vt:vector>
  </TitlesOfParts>
  <Company>Setop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Setop</dc:creator>
  <cp:lastModifiedBy>pc</cp:lastModifiedBy>
  <cp:lastPrinted>2026-01-19T13:33:59Z</cp:lastPrinted>
  <dcterms:created xsi:type="dcterms:W3CDTF">2006-09-22T13:55:22Z</dcterms:created>
  <dcterms:modified xsi:type="dcterms:W3CDTF">2026-03-03T11:53:16Z</dcterms:modified>
</cp:coreProperties>
</file>