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Meus Arquivos da Prefeitura\Escola Irmã Luiza de Marilac\"/>
    </mc:Choice>
  </mc:AlternateContent>
  <xr:revisionPtr revIDLastSave="0" documentId="13_ncr:1_{B588C354-1032-4894-BB3B-B5BCFD541BAE}" xr6:coauthVersionLast="47" xr6:coauthVersionMax="47" xr10:uidLastSave="{00000000-0000-0000-0000-000000000000}"/>
  <bookViews>
    <workbookView xWindow="-23148" yWindow="-108" windowWidth="23256" windowHeight="12576" tabRatio="598" xr2:uid="{00000000-000D-0000-FFFF-FFFF00000000}"/>
  </bookViews>
  <sheets>
    <sheet name="PO" sheetId="12" r:id="rId1"/>
    <sheet name="MEM. DE CÁLCULO" sheetId="27" r:id="rId2"/>
    <sheet name="BDI" sheetId="18" r:id="rId3"/>
    <sheet name="COTAÇÕES" sheetId="29" r:id="rId4"/>
    <sheet name="CRONOGRAMA FÍSICO FINANCEIRO" sheetId="30" r:id="rId5"/>
  </sheets>
  <externalReferences>
    <externalReference r:id="rId6"/>
  </externalReferences>
  <definedNames>
    <definedName name="_xlnm.Print_Area" localSheetId="2">BDI!$A$1:$F$49</definedName>
    <definedName name="_xlnm.Print_Area" localSheetId="0">PO!$A$1:$I$48</definedName>
    <definedName name="Nível" localSheetId="0">[1]Eventograma_e_Quantitativos!$C1</definedName>
    <definedName name="TituloEventos">OFFSET([1]DADOS!$J$33,1,0):OFFSET([1]DADOS!$J$46,-1,0)</definedName>
  </definedNames>
  <calcPr calcId="181029"/>
</workbook>
</file>

<file path=xl/calcChain.xml><?xml version="1.0" encoding="utf-8"?>
<calcChain xmlns="http://schemas.openxmlformats.org/spreadsheetml/2006/main">
  <c r="D11" i="30" l="1"/>
  <c r="I11" i="30" s="1"/>
  <c r="D9" i="30"/>
  <c r="F9" i="30" s="1"/>
  <c r="I23" i="12"/>
  <c r="I34" i="12"/>
  <c r="G9" i="30" l="1"/>
  <c r="J11" i="30"/>
  <c r="I71" i="29"/>
  <c r="I62" i="29"/>
  <c r="I52" i="29"/>
  <c r="I43" i="29"/>
  <c r="H9" i="30" l="1"/>
  <c r="I33" i="29"/>
  <c r="I23" i="29"/>
  <c r="I14" i="29"/>
  <c r="I4" i="29"/>
  <c r="I9" i="30" l="1"/>
  <c r="J9" i="30" s="1"/>
  <c r="E18" i="18"/>
  <c r="F21" i="18" l="1"/>
  <c r="F20" i="18"/>
  <c r="F19" i="18"/>
  <c r="E22" i="18"/>
  <c r="E23" i="18" s="1"/>
  <c r="I10" i="12" s="1"/>
  <c r="D18" i="18"/>
  <c r="C18" i="18"/>
  <c r="B18" i="18"/>
  <c r="F17" i="18"/>
  <c r="F16" i="18"/>
  <c r="F15" i="18"/>
  <c r="F14" i="18"/>
  <c r="F13" i="18"/>
  <c r="H26" i="12" l="1"/>
  <c r="H39" i="12"/>
  <c r="H18" i="12"/>
  <c r="I18" i="12" s="1"/>
  <c r="H35" i="12"/>
  <c r="H37" i="12"/>
  <c r="H38" i="12"/>
  <c r="H27" i="12"/>
  <c r="I27" i="12" s="1"/>
  <c r="H40" i="12"/>
  <c r="I40" i="12" s="1"/>
  <c r="H24" i="12"/>
  <c r="I24" i="12" s="1"/>
  <c r="H28" i="12"/>
  <c r="I28" i="12" s="1"/>
  <c r="H41" i="12"/>
  <c r="I41" i="12" s="1"/>
  <c r="H16" i="12"/>
  <c r="I16" i="12" s="1"/>
  <c r="H19" i="12"/>
  <c r="I19" i="12" s="1"/>
  <c r="H20" i="12"/>
  <c r="I20" i="12" s="1"/>
  <c r="H36" i="12"/>
  <c r="I36" i="12" s="1"/>
  <c r="H25" i="12"/>
  <c r="H29" i="12"/>
  <c r="I29" i="12" s="1"/>
  <c r="H15" i="12"/>
  <c r="I15" i="12" s="1"/>
  <c r="H30" i="12"/>
  <c r="H33" i="12"/>
  <c r="H31" i="12"/>
  <c r="H17" i="12"/>
  <c r="I17" i="12" s="1"/>
  <c r="H32" i="12"/>
  <c r="I32" i="12" s="1"/>
  <c r="H21" i="12"/>
  <c r="I21" i="12" s="1"/>
  <c r="H22" i="12"/>
  <c r="I22" i="12" s="1"/>
  <c r="I38" i="12"/>
  <c r="I35" i="12"/>
  <c r="I37" i="12"/>
  <c r="I39" i="12"/>
  <c r="I33" i="12"/>
  <c r="I30" i="12"/>
  <c r="I31" i="12"/>
  <c r="I26" i="12"/>
  <c r="I25" i="12"/>
  <c r="H14" i="12"/>
  <c r="I14" i="12" s="1"/>
  <c r="F22" i="18"/>
  <c r="F18" i="18"/>
  <c r="I13" i="12" l="1"/>
  <c r="D7" i="30" s="1"/>
  <c r="E7" i="30" s="1"/>
  <c r="D14" i="30" l="1"/>
  <c r="I10" i="30" s="1"/>
  <c r="E14" i="30"/>
  <c r="F7" i="30"/>
  <c r="I42" i="12"/>
  <c r="G4" i="30" s="1"/>
  <c r="H10" i="30" l="1"/>
  <c r="E8" i="30"/>
  <c r="F10" i="30"/>
  <c r="H8" i="30"/>
  <c r="F8" i="30"/>
  <c r="G8" i="30"/>
  <c r="E6" i="30"/>
  <c r="D8" i="30"/>
  <c r="I8" i="30"/>
  <c r="J8" i="30" s="1"/>
  <c r="G10" i="30"/>
  <c r="D10" i="30"/>
  <c r="D13" i="30" s="1"/>
  <c r="E10" i="30"/>
  <c r="J10" i="30" s="1"/>
  <c r="D6" i="30"/>
  <c r="J23" i="12"/>
  <c r="F14" i="30"/>
  <c r="G7" i="30"/>
  <c r="F6" i="30"/>
  <c r="J34" i="12"/>
  <c r="J18" i="12"/>
  <c r="J22" i="12"/>
  <c r="J31" i="12"/>
  <c r="J36" i="12"/>
  <c r="J40" i="12"/>
  <c r="J16" i="12"/>
  <c r="J19" i="12"/>
  <c r="J24" i="12"/>
  <c r="J28" i="12"/>
  <c r="J32" i="12"/>
  <c r="J37" i="12"/>
  <c r="J41" i="12"/>
  <c r="J15" i="12"/>
  <c r="J20" i="12"/>
  <c r="J25" i="12"/>
  <c r="J29" i="12"/>
  <c r="J33" i="12"/>
  <c r="J38" i="12"/>
  <c r="J14" i="12"/>
  <c r="J17" i="12"/>
  <c r="J21" i="12"/>
  <c r="J26" i="12"/>
  <c r="J30" i="12"/>
  <c r="J35" i="12"/>
  <c r="J39" i="12"/>
  <c r="J27" i="12"/>
  <c r="E13" i="30" l="1"/>
  <c r="H7" i="30"/>
  <c r="G6" i="30"/>
  <c r="G13" i="30" s="1"/>
  <c r="G14" i="30"/>
  <c r="F13" i="30"/>
  <c r="H14" i="30" l="1"/>
  <c r="I7" i="30"/>
  <c r="H6" i="30"/>
  <c r="H13" i="30" l="1"/>
  <c r="I6" i="30"/>
  <c r="I13" i="30" s="1"/>
  <c r="I14" i="30"/>
  <c r="J7" i="30"/>
  <c r="J14" i="30" s="1"/>
  <c r="J6" i="30" l="1"/>
  <c r="J13" i="30" s="1"/>
</calcChain>
</file>

<file path=xl/sharedStrings.xml><?xml version="1.0" encoding="utf-8"?>
<sst xmlns="http://schemas.openxmlformats.org/spreadsheetml/2006/main" count="489" uniqueCount="251">
  <si>
    <t>ITEM</t>
  </si>
  <si>
    <t>DESCRIÇÃO</t>
  </si>
  <si>
    <t>QUANTIDADE</t>
  </si>
  <si>
    <t>UNIDADE</t>
  </si>
  <si>
    <t>CÓDIGO</t>
  </si>
  <si>
    <t>DIRETA</t>
  </si>
  <si>
    <t>INDIRETA</t>
  </si>
  <si>
    <t>(    )</t>
  </si>
  <si>
    <t>LDI</t>
  </si>
  <si>
    <t>PREÇO TOTAL</t>
  </si>
  <si>
    <t>CREA</t>
  </si>
  <si>
    <t xml:space="preserve">FORMA DE EXECUÇÃO: </t>
  </si>
  <si>
    <t>PREÇO UNITÁRIO S/ LDI</t>
  </si>
  <si>
    <t>PREÇO UNITÁRIO C/ LDI</t>
  </si>
  <si>
    <t>TOTAL GERAL DA OBRA</t>
  </si>
  <si>
    <t>PREFEITURA: DORES DO INDAIÁ</t>
  </si>
  <si>
    <t>1.1</t>
  </si>
  <si>
    <t>FOLHA Nº: 01</t>
  </si>
  <si>
    <t>(  X  )</t>
  </si>
  <si>
    <t>241871/D</t>
  </si>
  <si>
    <t xml:space="preserve">MARCUS SACCHETTO DUARTE </t>
  </si>
  <si>
    <t>TOTAL</t>
  </si>
  <si>
    <t>1º QUARTIL</t>
  </si>
  <si>
    <t>MÉDIO</t>
  </si>
  <si>
    <t>3º QUARTIL</t>
  </si>
  <si>
    <t>PIS</t>
  </si>
  <si>
    <t>COFINS</t>
  </si>
  <si>
    <t>CRONOGRAMA FÍSICO-FINANCEIRO</t>
  </si>
  <si>
    <t>ETAPAS/DESCRIÇÃO</t>
  </si>
  <si>
    <t>FÍSICO/ FINANCEIRO</t>
  </si>
  <si>
    <t>TOTAL  ETAPAS</t>
  </si>
  <si>
    <t>MÊS 1</t>
  </si>
  <si>
    <t>MÊS 2</t>
  </si>
  <si>
    <t>Total</t>
  </si>
  <si>
    <t>Físico %</t>
  </si>
  <si>
    <t>Financeiro</t>
  </si>
  <si>
    <t>Marcus Sacchetto Duarte</t>
  </si>
  <si>
    <t>SINAPI</t>
  </si>
  <si>
    <t xml:space="preserve">                             ESTADO DE MINAS GERAIS
                             Secretaria de Estado de Infraestrutura e Mobilidade
                             Subsecretaria de Infraestrutura
                             Superintendência de Obras Públicas
                             Diretoria de Engenharia e Qualidade
</t>
  </si>
  <si>
    <t>Governo do Estado de MINAS GERAIS</t>
  </si>
  <si>
    <t>Prefeitura Municipal de DORES DO INDAIÁ - MG</t>
  </si>
  <si>
    <t>VALORES DE BDI POR TIPO DE OBRA %</t>
  </si>
  <si>
    <t>TIPO DE OBRA</t>
  </si>
  <si>
    <t>1 Quartil</t>
  </si>
  <si>
    <t>Médio</t>
  </si>
  <si>
    <t>3 Quartil</t>
  </si>
  <si>
    <t>VALORES DE REFERÊNCIA - %</t>
  </si>
  <si>
    <t>BDI ADOTADO %</t>
  </si>
  <si>
    <t>Administração Central</t>
  </si>
  <si>
    <t>Seguro e Garantia (*)</t>
  </si>
  <si>
    <t>Risco</t>
  </si>
  <si>
    <t>Despesas Financeiras</t>
  </si>
  <si>
    <t>Lucro</t>
  </si>
  <si>
    <t>Tributos (soma dos itens abaixo)</t>
  </si>
  <si>
    <t>ISSQN (**)</t>
  </si>
  <si>
    <t>Fonte da composição, valores de referência e fórmula do BDI:  Acórdão 2622/2013 - TCU - Plenário</t>
  </si>
  <si>
    <t>Os valores de BDI acima foram calculados com emprego da fórmula abaixo:</t>
  </si>
  <si>
    <t>Onde:</t>
  </si>
  <si>
    <t>AC = taxa de rateio da Administração Central;</t>
  </si>
  <si>
    <t>DF = taxa das despesas financeiras;</t>
  </si>
  <si>
    <t>S = taxa de seguro; R = taxa de risco e G = garantia do empreendimento;</t>
  </si>
  <si>
    <t>I = taxa de tributos;</t>
  </si>
  <si>
    <t>L = taxa de lucro.</t>
  </si>
  <si>
    <t>OBS:</t>
  </si>
  <si>
    <t>(*) - PODE HAVER GARANTIA DESDE QUE PREVISTO NO EDITAL DA LICITAÇÃO E NO CONTRATO DE EXECUÇÃO.</t>
  </si>
  <si>
    <t>(**) - PODEM SER ACEITOS OUTROS PERCENTUAIS DE ISS DESDE QUE DEVIDAMENTE EMBASADOS NA LEGISLAÇÃO MUNICIPAL.</t>
  </si>
  <si>
    <t>CREA MG 241871/D</t>
  </si>
  <si>
    <t>ASSESSOR DE PROJETOS</t>
  </si>
  <si>
    <t>BDI</t>
  </si>
  <si>
    <t xml:space="preserve">COMPOSIÇÃO ANALÍTICA DO BDI </t>
  </si>
  <si>
    <t>MEMÓRIA DE CÁLCULO</t>
  </si>
  <si>
    <t>REF.</t>
  </si>
  <si>
    <t>CÁLCULO</t>
  </si>
  <si>
    <t>REVITALIZAÇÃO DA IGREJA BRASILEIRA</t>
  </si>
  <si>
    <t xml:space="preserve">PRAZO DE EXECUÇÃO:  </t>
  </si>
  <si>
    <t>A N E X O   I</t>
  </si>
  <si>
    <t>PLANILHA ORÇAMENTÁRIA</t>
  </si>
  <si>
    <t>M2</t>
  </si>
  <si>
    <t>SETOP</t>
  </si>
  <si>
    <t>UN</t>
  </si>
  <si>
    <t>ED-6282</t>
  </si>
  <si>
    <t>REBOCO COM ARGAMASSA, TRAÇO 1:2:8 (CIMENTO, CAL E AREIA)
, ESP. 25MM, APLICAÇÃO MANUAL, INCLUSIVE ARGAMASSA COM
PREPARO MECANIZADO</t>
  </si>
  <si>
    <t>PINGADEIRA COM DIMENSÃO (20X5)CM, MOLDADO "IN-LOCO", EM
CONCRETO NÃO ESTRUTURAL, PREPARADO EM OBRA COM
BETONEIRA, COM FCK 15MPA, INCLUSIVE LANÇAMENTO,
ADENSAMENTO, ACABAMENTO E ARMAÇÃO</t>
  </si>
  <si>
    <t>ED-48332</t>
  </si>
  <si>
    <t>M</t>
  </si>
  <si>
    <t>ED-50727</t>
  </si>
  <si>
    <t>CHAPISCO COM ARGAMASSA, TRAÇO 1:3 (CIMENTO E AREIA), ESP
. 5MM, APLICADO EM ALVENARIA/ESTRUTURA DE CONCRETO
COM COLHER, INCLUSIVE ARGAMASSA COM PREPARO
MECANIZADO</t>
  </si>
  <si>
    <t>CHAPISCO COM ARGAMASSA, TRAÇO 1:3 (CIMENTO E AREIA) ...</t>
  </si>
  <si>
    <t>REBOCO COM ARGAMASSA, TRAÇO 1:2:8 (CIMENTO, CAL E AREIA)...</t>
  </si>
  <si>
    <t>PINGADEIRA COM DIMENSÃO (20X5)CM ...</t>
  </si>
  <si>
    <t>Composição</t>
  </si>
  <si>
    <t>HAMMERITE ESMALTE SINTÉTICO - DIRETO NA FERRUGEM - GALÃO 2,4 L</t>
  </si>
  <si>
    <t>ED-50365</t>
  </si>
  <si>
    <t>AJUDANTE DE PINTOR COM ENCARGOS COMPLEMENTARES</t>
  </si>
  <si>
    <t>H</t>
  </si>
  <si>
    <t>HAMMERITE ESMALTE SINTÉTICO - DIRETO NA FERRUGEM Galão de 2,4L</t>
  </si>
  <si>
    <t>ITENS</t>
  </si>
  <si>
    <t>lojacoral.com.br(valor total com o frete)</t>
  </si>
  <si>
    <t>www.tintasmc.com.br (valor total com o frete)</t>
  </si>
  <si>
    <t>www.leroymerlin.com.br/ (valor total com o frete)</t>
  </si>
  <si>
    <t>MÉDIA</t>
  </si>
  <si>
    <t>Hammerite Esmalte Sintético - Direto na ferrugem. - Galão de 2,4L</t>
  </si>
  <si>
    <t>01</t>
  </si>
  <si>
    <t>Engenheiro Responsável</t>
  </si>
  <si>
    <t>CREA 241871/D-MG</t>
  </si>
  <si>
    <t>MANGUEIRA FITA LED NEON BRANCO QUENTE 3000K - 20M</t>
  </si>
  <si>
    <t>88264</t>
  </si>
  <si>
    <t>ELETRICISTA COM ENCARGOS COMPLEMENTARES</t>
  </si>
  <si>
    <t>COTAÇÃO</t>
  </si>
  <si>
    <t>KIT 10 RABICHOS LED P/ MANGUEIRA FITA CHATA OU NEON FLES 2 FIOS</t>
  </si>
  <si>
    <t>KIT 10 PRESILHAS FIXAÇÃO MANGUEIRA LED NEON</t>
  </si>
  <si>
    <t>HAMMERITE ESMALTE SINTÉTICO - DIRETO NA FERRUGEM</t>
  </si>
  <si>
    <t>QUANT.</t>
  </si>
  <si>
    <t>UND.</t>
  </si>
  <si>
    <t>Mangueira Fita Led - Branco Quente 3000k - 20M</t>
  </si>
  <si>
    <t>ED-17952</t>
  </si>
  <si>
    <t>ELETRODUTO FLEXÍVEL CORRUGADO, PVC, ANTI-CHAMA, DN
25MM (3/4"), APLICADO EM ALVENARIA, EXCLUSIVE RASGO</t>
  </si>
  <si>
    <t>91926</t>
  </si>
  <si>
    <t>CABO DE COBRE FLEXÍVEL ISOLADO, 2,5 MM², ANTI-CHAMA 450/750 V, PARA CIRCUITOS TERMINAIS - FORNECIMENTO E INSTALAÇÃO. AF_03/2023</t>
  </si>
  <si>
    <t>91939</t>
  </si>
  <si>
    <t>CAIXA RETANGULAR 4" X 2" ALTA (2,00 M DO PISO), PVC, INSTALADA EM PAREDE - FORNECIMENTO E INSTALAÇÃO. AF_03/2023</t>
  </si>
  <si>
    <t>91992</t>
  </si>
  <si>
    <t>TOMADA ALTA DE EMBUTIR (1 MÓDULO), 2P+T 10 A, INCLUINDO SUPORTE E PLACA - FORNECIMENTO E INSTALAÇÃO. AF_03/2023</t>
  </si>
  <si>
    <t>KIT 10X RABICHOS LED P/ MANGUEIRA FITA CHAPA OU NEON, FLEX 2 FIOS</t>
  </si>
  <si>
    <t>Kit 10x Rabichos LED p/ Mangueira fita chapa ou neon</t>
  </si>
  <si>
    <t>www.azycomercial.com.br(valor + frete)</t>
  </si>
  <si>
    <t>www.mercadolivre.com.br (valor  + frete)</t>
  </si>
  <si>
    <t>www.lumled.com.br (valor + frete)</t>
  </si>
  <si>
    <t>www.brilanze.mercadoshops.com.br (valor + frete)</t>
  </si>
  <si>
    <t>www.mercadolivre.com.br (valor + frete)</t>
  </si>
  <si>
    <t>www.brilanze.com.br(valor + frete)</t>
  </si>
  <si>
    <t xml:space="preserve">KIT 10 PRESILHAS FIXAÇÃO MANGUEIRA LED NEON </t>
  </si>
  <si>
    <t>www.brilanze.com.br (valor  + frete)</t>
  </si>
  <si>
    <t>www.magazineluiza.com.br(valor + frete)</t>
  </si>
  <si>
    <t>RELÉ SENSOR FOTOCÉLULA COM SUPORTE ACENDE AUTOMÁTICO BIVOLT</t>
  </si>
  <si>
    <t xml:space="preserve"> RELÉ SENSOR FOTOCÉLULA COM SUPORTE ACENDE AUTOMÁTICO BIVOLT</t>
  </si>
  <si>
    <t>www.santil.com.br (valor  + frete)</t>
  </si>
  <si>
    <t>www.amazon.com.br(valor + frete)</t>
  </si>
  <si>
    <t>ELÉTRICA</t>
  </si>
  <si>
    <t>ED-29548</t>
  </si>
  <si>
    <t>CORTE, DOBRA E MONTAGEM DE AÇO CA-60, DIÂMETRO 5MM,
INCLUSIVE ESPAÇADOR</t>
  </si>
  <si>
    <t>Kg</t>
  </si>
  <si>
    <t>1.2</t>
  </si>
  <si>
    <t>1.4</t>
  </si>
  <si>
    <t>1.3</t>
  </si>
  <si>
    <t>1.5</t>
  </si>
  <si>
    <t>1.7</t>
  </si>
  <si>
    <t>1.6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</si>
  <si>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</si>
  <si>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</si>
  <si>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</si>
  <si>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</si>
  <si>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</si>
  <si>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</si>
  <si>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</si>
  <si>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</si>
  <si>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</si>
  <si>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 xml:space="preserve">Barras para fazer as "costuras" do muro que está rachando. Execução conforme Memorial Descritivo. Comprimento de Barra = 2,34 m, conforme imagem:    </t>
  </si>
  <si>
    <t>AJUDANTE DE PINTOR...</t>
  </si>
  <si>
    <r>
      <t xml:space="preserve">Dimensão média dos pilares = 0,20 x2,70.   Temos 11 pilares com ferragem exposta, considerando os dois lados do pilar = (0,20 x 2,70) x 22 = 11,88 m² - Uma lata de Hammerite de 2,4L rende 24m². Portanto </t>
    </r>
    <r>
      <rPr>
        <b/>
        <sz val="10"/>
        <rFont val="Century Gothic"/>
        <family val="2"/>
      </rPr>
      <t>1 UN</t>
    </r>
    <r>
      <rPr>
        <sz val="10"/>
        <rFont val="Century Gothic"/>
        <family val="2"/>
      </rPr>
      <t>, é sufiecente e ainda sobra caso surja outra necessidade. OBS: a de 900ml, rende 8m², não atenderia.</t>
    </r>
  </si>
  <si>
    <t>Considerando um dia de trabalho = 8H - O ajudante aqui está sendo considerado somente para passar o Hammerite nas estruturas.</t>
  </si>
  <si>
    <t>88247</t>
  </si>
  <si>
    <t>AUXILIAR DE ELETRICISTA COM ENCARGOS COMPLEMENTARES</t>
  </si>
  <si>
    <t>2.10</t>
  </si>
  <si>
    <t>KIT 10 RABICHO...</t>
  </si>
  <si>
    <t>Os rabichos são complementar as ligações, são 11 faces de muro. Já vem um na mangueira. Precisamos de mais 10.</t>
  </si>
  <si>
    <t>ELETRODUTO FLEXÍVEL CORRUGADO...</t>
  </si>
  <si>
    <r>
      <t xml:space="preserve">178,5 do perímetro + 10% de perda = </t>
    </r>
    <r>
      <rPr>
        <b/>
        <sz val="10"/>
        <rFont val="Century Gothic"/>
        <family val="2"/>
      </rPr>
      <t xml:space="preserve">196,35m - </t>
    </r>
    <r>
      <rPr>
        <sz val="10"/>
        <rFont val="Century Gothic"/>
        <family val="2"/>
      </rPr>
      <t>Passando por cima do muro conforme memorial.</t>
    </r>
  </si>
  <si>
    <t>CABO DE COBRE FLEXÍVEL ISOLADO, 2,5 MM²...</t>
  </si>
  <si>
    <r>
      <t xml:space="preserve">Perimetro 178,5 x 2 = 357 + 10% = 392,70 ≅ </t>
    </r>
    <r>
      <rPr>
        <b/>
        <sz val="10"/>
        <rFont val="Century Gothic"/>
        <family val="2"/>
      </rPr>
      <t>393 m</t>
    </r>
  </si>
  <si>
    <t>ED-50707</t>
  </si>
  <si>
    <t>RASGO EM ALVENARIA PARA PASSAGEM DE ELETRODUTO/
TUBULAÇÃO, DIÂMETROS DE 15MM A 25MM (1/2" A 1"), EXCLUSIVE
ENCHIMENTO</t>
  </si>
  <si>
    <t>ED-50704</t>
  </si>
  <si>
    <t>ENCHIMENTO DE RASGO EM ALVENARIA/CONCRETO COM
ARGAMASSA, DIÂMETRO DE 15MM A 25MM (1/2" A 1"), INCLUSIVE
ARGAMASSA, TRAÇO 1:2:8 (CIMENTO, CAL E AREIA), COM
PREPARO MECANIZADO</t>
  </si>
  <si>
    <t>REFERÊNCIA: SINAPI 02/2025 - SEM DESENERAÇÃO / SETOP 10/2024 - SEM DESONERAÇÃO</t>
  </si>
  <si>
    <t>KIT 10 PRESILHAS...</t>
  </si>
  <si>
    <t>RASGO EM ALVENARIA PARA PASSAGEM DE ELETRODUTO...</t>
  </si>
  <si>
    <r>
      <t xml:space="preserve">Comprimento dos muros = 28,59 + 19,55 + 2,56 + 4,76 + 6,10 + 8,20 + 7,16 + 12,57 + 2,15 + 55,93 + 2,47 + 23,96 + 4,45 = </t>
    </r>
    <r>
      <rPr>
        <b/>
        <sz val="10"/>
        <rFont val="Century Gothic"/>
        <family val="2"/>
      </rPr>
      <t>178,50 m</t>
    </r>
  </si>
  <si>
    <r>
      <t xml:space="preserve">comprimento dos muros 178,5 ≅ 180 __ 9 x20 = 180 </t>
    </r>
    <r>
      <rPr>
        <b/>
        <sz val="10"/>
        <rFont val="Century Gothic"/>
        <family val="2"/>
      </rPr>
      <t>(9 mangueiras de 20)</t>
    </r>
  </si>
  <si>
    <r>
      <t xml:space="preserve">Prender a cada 1m, se o comprimento é de 178,5 ≅ 180. O pacote vem com 10. Vamos pedir </t>
    </r>
    <r>
      <rPr>
        <b/>
        <sz val="10"/>
        <rFont val="Century Gothic"/>
        <family val="2"/>
      </rPr>
      <t>19</t>
    </r>
    <r>
      <rPr>
        <sz val="10"/>
        <rFont val="Century Gothic"/>
        <family val="2"/>
      </rPr>
      <t xml:space="preserve"> pacotes para o caso de perda ou algum que precise reforçar.</t>
    </r>
  </si>
  <si>
    <t>CAIXA RETANGULAR 4" X 2" ALTA ...</t>
  </si>
  <si>
    <t>TOMADA ALTA DE EMBUTIR...</t>
  </si>
  <si>
    <t>RELÉ SENSOR FOTOCÉLULA COM SUPORTE...</t>
  </si>
  <si>
    <r>
      <t xml:space="preserve">Foi considerado </t>
    </r>
    <r>
      <rPr>
        <b/>
        <sz val="10"/>
        <rFont val="Century Gothic"/>
        <family val="2"/>
      </rPr>
      <t>5</t>
    </r>
    <r>
      <rPr>
        <sz val="10"/>
        <rFont val="Century Gothic"/>
        <family val="2"/>
      </rPr>
      <t xml:space="preserve"> pontos de tomada pela disposição dos muros.</t>
    </r>
  </si>
  <si>
    <t>ED-48192</t>
  </si>
  <si>
    <t>ALVENARIA DE VEDAÇÃO COM BLOCO DE CONCRETO, ESP. 14CM,
PARA REVESTIMENTO, INCLUSIVE ARGAMASSA PARA
ASSENTAMENTO</t>
  </si>
  <si>
    <t>REDE DE PROTEÇÃO ESPORTIVA MALHA 5X5 FIO 2MM - 122M²</t>
  </si>
  <si>
    <t>www.srredes.com.br/.com.br (valor  + frete)</t>
  </si>
  <si>
    <t>www.gismar.com.br (valor  + frete)</t>
  </si>
  <si>
    <r>
      <t xml:space="preserve">REDE DE PROTEÇÃO ESPORTIVA MALHA 5X5 FIO 2MM - </t>
    </r>
    <r>
      <rPr>
        <b/>
        <sz val="11"/>
        <rFont val="Century Gothic"/>
        <family val="2"/>
      </rPr>
      <t>122M²</t>
    </r>
  </si>
  <si>
    <t>www.redescsp.com.br(valor + frete)</t>
  </si>
  <si>
    <t>TELAMENTO DA QUADRA</t>
  </si>
  <si>
    <t>3.1</t>
  </si>
  <si>
    <t>BOBINA DE CORDA POLIETILENO 4MM - PRETA</t>
  </si>
  <si>
    <t>www.lojatextilsauter(valor + frete)</t>
  </si>
  <si>
    <t>3.2</t>
  </si>
  <si>
    <t>3.3</t>
  </si>
  <si>
    <t>Prediaço - Divinópolis (valor  + frete)</t>
  </si>
  <si>
    <t>www.maissolucoes.com.br (valor  + frete)</t>
  </si>
  <si>
    <t>Jalk - Divinópolis(valor + frete)</t>
  </si>
  <si>
    <t>3.4</t>
  </si>
  <si>
    <t>03 - METALONS 50MM X 30MM X 2MM (CHAPA 14) X 6M</t>
  </si>
  <si>
    <t>METALON 50MM X 30MM X 2MM (CHAPA 14) X 6M (3PEÇAS)</t>
  </si>
  <si>
    <t>METALON 50MM X 30MM X 2MM (CHAPA 14) X 6M (03 PEÇAS)</t>
  </si>
  <si>
    <t>3.5</t>
  </si>
  <si>
    <t>ED-7830</t>
  </si>
  <si>
    <t>SERRALHEIRO COM ENCARGOS COMPLEMENTARES</t>
  </si>
  <si>
    <t>ALVENARIA DE VEDAÇÃO COM BLOCO DE CONCRETO, ESP. 14CM...</t>
  </si>
  <si>
    <r>
      <t xml:space="preserve">23 + (28,59 x 2,7) + (19,55 x 2,8) + (2,56 x 2,7) + (4,76 x 2,85) + (6,10 x 3,12) + (8,20 x 3,0) + (7,16 x 3,05) +(12,57 x 2,91) +(2,15 x2,70) + (55,93 x 2,75) + (2,47 x 2,70) + (23,96 x 2,70) + (4,45 x 2,6) =  520,00 m² x 2 = </t>
    </r>
    <r>
      <rPr>
        <b/>
        <sz val="10"/>
        <rFont val="Century Gothic"/>
        <family val="2"/>
      </rPr>
      <t>1040,00m²</t>
    </r>
  </si>
  <si>
    <t>1.8</t>
  </si>
  <si>
    <t>1.9</t>
  </si>
  <si>
    <r>
      <t>Considerando o comprimento dos muros de</t>
    </r>
    <r>
      <rPr>
        <b/>
        <sz val="10"/>
        <rFont val="Century Gothic"/>
        <family val="2"/>
      </rPr>
      <t xml:space="preserve"> 178,5 m</t>
    </r>
  </si>
  <si>
    <t>ED-9075</t>
  </si>
  <si>
    <t>FORNECIMENTO DE ANDAIME METÁLICO PARA FACHADA (
LOCAÇÃO), INCLUSIVE PISO METÁLICO E SAPATAS, EXCLUSIVE
MONTAGEM E DESMONTAGEM</t>
  </si>
  <si>
    <t>M2XM</t>
  </si>
  <si>
    <t>ED-48246</t>
  </si>
  <si>
    <t>MONTAGEM E DESMONTAGEM DE ANDAIME METÁLICO PARA
FACHADA COM PISO METÁLICO, EXCLUSIVE FORNECIMENTO DO
ANDAIME E RODAPÉ/GUARDA-CORPO EM MADEIRA</t>
  </si>
  <si>
    <t>DATA: 04/04/2025</t>
  </si>
  <si>
    <t>MUROS</t>
  </si>
  <si>
    <t>ENCHIMENTO DE RASGO EM ALVENARIA/CONCRETO COM
ARGAMASSA...</t>
  </si>
  <si>
    <r>
      <t xml:space="preserve">Frente + Fundo + Lateral Direita + Lateral Esquerda = </t>
    </r>
    <r>
      <rPr>
        <b/>
        <sz val="10"/>
        <rFont val="Century Gothic"/>
        <family val="2"/>
      </rPr>
      <t>4 Relés</t>
    </r>
  </si>
  <si>
    <t>3.6</t>
  </si>
  <si>
    <t>3.7</t>
  </si>
  <si>
    <t>REDE DE PROTEÇÃO ESPORTIVA MALHA 5X5 FIO 2MM - 122M</t>
  </si>
  <si>
    <r>
      <t xml:space="preserve">Lateral = (27,20 x 3,20) = 87,04m²   Fundo = (10,80 x 3,2) = 34,56m² ---  Total = 87,04+34,56 = 121,6 ≅ </t>
    </r>
    <r>
      <rPr>
        <b/>
        <sz val="10"/>
        <rFont val="Century Gothic"/>
        <family val="2"/>
      </rPr>
      <t>122m²</t>
    </r>
  </si>
  <si>
    <t>01 bobina com aproximadamente 580m, para fazer a instalação da tela</t>
  </si>
  <si>
    <t>Metalon para dividir o fundo da quadra conforme memorial descritivo = 10,8 + 3,2 +3,2 = 17,2m. 3 metalons de 6m.</t>
  </si>
  <si>
    <t>Considerado 4 horas de trabalho.</t>
  </si>
  <si>
    <t>MONTAGEM E DESMONTAGEM DE ANDAIME...</t>
  </si>
  <si>
    <t>FORNECIMENTO DE ANDAIME METÁLICO...</t>
  </si>
  <si>
    <t>ED-50380</t>
  </si>
  <si>
    <t>MONTADOR COM ENCARGOS COMPLEMENTARES</t>
  </si>
  <si>
    <r>
      <t xml:space="preserve">Considerando a distância entre dois pilares que é de 5,35 e a altura que é de 5,5 -----  (5,35 x 5,5) = 29,43m² x 1 mês = </t>
    </r>
    <r>
      <rPr>
        <b/>
        <sz val="10"/>
        <rFont val="Century Gothic"/>
        <family val="2"/>
      </rPr>
      <t>29,43m²xmês</t>
    </r>
  </si>
  <si>
    <t>MÊS 3</t>
  </si>
  <si>
    <t>MÊS 4</t>
  </si>
  <si>
    <t>MÊS 5</t>
  </si>
  <si>
    <t>DATA:   07/04/2025</t>
  </si>
  <si>
    <t>OBRA:  REFORMA DOS MUROS, INSTALAÇÃO DE LED E TELAMENTO DA QUADRA DA ESCOLA IRMÃ LUIZA DE MARILAC</t>
  </si>
  <si>
    <r>
      <t xml:space="preserve">Considerado uma semana de trabalho, o equivalente a </t>
    </r>
    <r>
      <rPr>
        <b/>
        <sz val="10"/>
        <rFont val="Century Gothic"/>
        <family val="2"/>
      </rPr>
      <t>44 horas</t>
    </r>
  </si>
  <si>
    <r>
      <t xml:space="preserve">O eletricista e auxiliar de eletricita, estão sendo considerados para a instalação da mangueira. Os demais serviços de elétrica já contemplam a insalação no próprio intem. Foi considerado para fins de cálculo, 2 semanas de trabalho o equivalente a </t>
    </r>
    <r>
      <rPr>
        <b/>
        <sz val="10"/>
        <rFont val="Century Gothic"/>
        <family val="2"/>
      </rPr>
      <t>88h</t>
    </r>
  </si>
  <si>
    <t>OBRA: REFORMA DOS MUROS, INSTALAÇÃO DE LED E TELAMENTO DA QUADRA DA ESCOLA IRMÃ LUIZA DE MARILAC</t>
  </si>
  <si>
    <t>LOCAL: ESCOLA IRMÃ LUIZA DE MARILAC - RUA AIMORES, 506 - SÃO JOSÉ - DORES DO INDAIÁ/MG</t>
  </si>
  <si>
    <t>LOCAL:   RUA AIMORES, 506 - SÃO JOSÉ - DORES DO INDAIÁ/MG</t>
  </si>
  <si>
    <t>PRAZO: 5 MESES</t>
  </si>
  <si>
    <t>VALOR</t>
  </si>
  <si>
    <t>___________________________________________________________________________________</t>
  </si>
  <si>
    <t>_________________________________</t>
  </si>
  <si>
    <t>MARCUS SACCHETTO DUARTE</t>
  </si>
  <si>
    <t>_________________________________________________________________________________________________________________________________________</t>
  </si>
  <si>
    <r>
      <t xml:space="preserve">17,45 x 2 = </t>
    </r>
    <r>
      <rPr>
        <b/>
        <sz val="10"/>
        <rFont val="Century Gothic"/>
        <family val="2"/>
      </rPr>
      <t>34,90m²</t>
    </r>
    <r>
      <rPr>
        <sz val="10"/>
        <rFont val="Century Gothic"/>
        <family val="2"/>
      </rPr>
      <t xml:space="preserve"> ( só da alvenaria nova)</t>
    </r>
  </si>
  <si>
    <r>
      <t xml:space="preserve">Considerando bloco 14x19x19 e 1,5 cm de armassa para assentamento. Lateral Esquerda 4 fiadas (0,82 x 15) + Fundo 2 fiadas (0,41 x 12,57) = </t>
    </r>
    <r>
      <rPr>
        <b/>
        <sz val="10"/>
        <rFont val="Century Gothic"/>
        <family val="2"/>
      </rPr>
      <t xml:space="preserve">17,45m²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</si>
</sst>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* #,##0.00_);_(* \(#,##0.00\);_(* &quot;-&quot;??_);_(@_)"/>
    <numFmt numFmtId="166" formatCode="&quot;R$ &quot;#,##0.00"/>
    <numFmt numFmtId="167" formatCode="&quot;R$&quot;\ #,##0.00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color indexed="8"/>
      <name val="Century Gothic"/>
      <family val="2"/>
    </font>
    <font>
      <b/>
      <sz val="10"/>
      <name val="Century Gothic"/>
      <family val="2"/>
    </font>
    <font>
      <sz val="10"/>
      <color indexed="8"/>
      <name val="Century Gothic"/>
      <family val="2"/>
    </font>
    <font>
      <b/>
      <sz val="9"/>
      <color indexed="8"/>
      <name val="Century Gothic"/>
      <family val="2"/>
    </font>
    <font>
      <b/>
      <sz val="12"/>
      <color indexed="8"/>
      <name val="Century Gothic"/>
      <family val="2"/>
    </font>
    <font>
      <b/>
      <sz val="10.5"/>
      <color indexed="8"/>
      <name val="Century Gothic"/>
      <family val="2"/>
    </font>
    <font>
      <sz val="8"/>
      <name val="Arial"/>
      <family val="2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sz val="11"/>
      <color theme="1"/>
      <name val="Calibri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80"/>
      <name val="Arial"/>
      <family val="2"/>
    </font>
    <font>
      <sz val="8"/>
      <name val="Arial Nova"/>
      <family val="2"/>
    </font>
    <font>
      <sz val="10"/>
      <name val="Century Gothic"/>
      <family val="2"/>
    </font>
    <font>
      <b/>
      <sz val="14"/>
      <name val="Century Gothic"/>
      <family val="2"/>
    </font>
    <font>
      <sz val="8"/>
      <name val="Arial"/>
    </font>
    <font>
      <u/>
      <sz val="10"/>
      <color theme="10"/>
      <name val="Arial"/>
    </font>
    <font>
      <b/>
      <sz val="11"/>
      <name val="Century Gothic"/>
      <family val="2"/>
    </font>
    <font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b/>
      <sz val="9"/>
      <name val="Century Gothic"/>
      <family val="2"/>
    </font>
    <font>
      <b/>
      <sz val="11"/>
      <name val="Arial"/>
      <family val="2"/>
    </font>
    <font>
      <b/>
      <sz val="8"/>
      <name val="Arial Nov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D6E3BC"/>
        <bgColor rgb="FFD6E3B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8" fillId="0" borderId="0"/>
    <xf numFmtId="0" fontId="2" fillId="0" borderId="0"/>
    <xf numFmtId="0" fontId="2" fillId="0" borderId="0"/>
    <xf numFmtId="0" fontId="42" fillId="0" borderId="0" applyNumberFormat="0" applyFill="0" applyBorder="0" applyAlignment="0" applyProtection="0"/>
  </cellStyleXfs>
  <cellXfs count="2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2" fontId="12" fillId="0" borderId="1" xfId="2" applyNumberFormat="1" applyFont="1" applyFill="1" applyBorder="1" applyAlignment="1">
      <alignment horizontal="center" vertical="center" wrapText="1"/>
    </xf>
    <xf numFmtId="44" fontId="12" fillId="0" borderId="1" xfId="3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top" wrapText="1"/>
    </xf>
    <xf numFmtId="10" fontId="21" fillId="4" borderId="1" xfId="0" applyNumberFormat="1" applyFont="1" applyFill="1" applyBorder="1" applyAlignment="1">
      <alignment vertical="top" wrapText="1"/>
    </xf>
    <xf numFmtId="44" fontId="23" fillId="4" borderId="1" xfId="3" applyFont="1" applyFill="1" applyBorder="1" applyAlignment="1">
      <alignment vertical="top" wrapText="1"/>
    </xf>
    <xf numFmtId="49" fontId="23" fillId="4" borderId="1" xfId="0" applyNumberFormat="1" applyFont="1" applyFill="1" applyBorder="1" applyAlignment="1">
      <alignment horizontal="center" vertical="top" wrapText="1"/>
    </xf>
    <xf numFmtId="10" fontId="23" fillId="4" borderId="1" xfId="0" applyNumberFormat="1" applyFont="1" applyFill="1" applyBorder="1" applyAlignment="1">
      <alignment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4" fillId="2" borderId="0" xfId="0" applyFont="1" applyFill="1"/>
    <xf numFmtId="44" fontId="11" fillId="3" borderId="1" xfId="3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7" fillId="0" borderId="0" xfId="0" applyFont="1"/>
    <xf numFmtId="0" fontId="30" fillId="0" borderId="0" xfId="0" applyFont="1" applyAlignment="1">
      <alignment horizontal="center" wrapText="1"/>
    </xf>
    <xf numFmtId="0" fontId="31" fillId="0" borderId="23" xfId="0" applyFont="1" applyBorder="1" applyAlignment="1">
      <alignment horizontal="center" vertical="top" wrapText="1"/>
    </xf>
    <xf numFmtId="0" fontId="33" fillId="0" borderId="24" xfId="0" applyFont="1" applyBorder="1" applyAlignment="1">
      <alignment horizontal="center" vertical="top" wrapText="1"/>
    </xf>
    <xf numFmtId="2" fontId="33" fillId="0" borderId="24" xfId="0" applyNumberFormat="1" applyFont="1" applyBorder="1" applyAlignment="1">
      <alignment horizontal="center" vertical="center" wrapText="1"/>
    </xf>
    <xf numFmtId="0" fontId="35" fillId="0" borderId="0" xfId="0" applyFont="1"/>
    <xf numFmtId="0" fontId="36" fillId="5" borderId="31" xfId="0" applyFont="1" applyFill="1" applyBorder="1" applyAlignment="1">
      <alignment horizontal="center" wrapText="1"/>
    </xf>
    <xf numFmtId="0" fontId="35" fillId="0" borderId="32" xfId="0" applyFont="1" applyBorder="1" applyAlignment="1">
      <alignment wrapText="1"/>
    </xf>
    <xf numFmtId="2" fontId="35" fillId="0" borderId="33" xfId="0" applyNumberFormat="1" applyFont="1" applyBorder="1" applyAlignment="1">
      <alignment horizontal="center" wrapText="1"/>
    </xf>
    <xf numFmtId="2" fontId="35" fillId="6" borderId="33" xfId="0" applyNumberFormat="1" applyFont="1" applyFill="1" applyBorder="1" applyAlignment="1">
      <alignment wrapText="1"/>
    </xf>
    <xf numFmtId="2" fontId="35" fillId="0" borderId="32" xfId="0" applyNumberFormat="1" applyFont="1" applyBorder="1" applyAlignment="1">
      <alignment horizontal="center" wrapText="1"/>
    </xf>
    <xf numFmtId="2" fontId="35" fillId="6" borderId="32" xfId="0" applyNumberFormat="1" applyFont="1" applyFill="1" applyBorder="1" applyAlignment="1">
      <alignment wrapText="1"/>
    </xf>
    <xf numFmtId="0" fontId="36" fillId="0" borderId="32" xfId="0" applyFont="1" applyBorder="1" applyAlignment="1">
      <alignment wrapText="1"/>
    </xf>
    <xf numFmtId="2" fontId="36" fillId="0" borderId="32" xfId="0" applyNumberFormat="1" applyFont="1" applyBorder="1" applyAlignment="1">
      <alignment horizontal="center" wrapText="1"/>
    </xf>
    <xf numFmtId="2" fontId="36" fillId="0" borderId="32" xfId="0" applyNumberFormat="1" applyFont="1" applyBorder="1" applyAlignment="1">
      <alignment wrapText="1"/>
    </xf>
    <xf numFmtId="0" fontId="36" fillId="0" borderId="34" xfId="0" applyFont="1" applyBorder="1" applyAlignment="1">
      <alignment wrapText="1"/>
    </xf>
    <xf numFmtId="2" fontId="36" fillId="0" borderId="34" xfId="0" applyNumberFormat="1" applyFont="1" applyBorder="1" applyAlignment="1">
      <alignment horizontal="center" wrapText="1"/>
    </xf>
    <xf numFmtId="2" fontId="36" fillId="0" borderId="34" xfId="0" applyNumberFormat="1" applyFont="1" applyBorder="1" applyAlignment="1">
      <alignment wrapText="1"/>
    </xf>
    <xf numFmtId="0" fontId="29" fillId="0" borderId="0" xfId="0" applyFont="1"/>
    <xf numFmtId="0" fontId="35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9" fontId="0" fillId="0" borderId="0" xfId="1" applyFont="1"/>
    <xf numFmtId="8" fontId="12" fillId="0" borderId="1" xfId="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9" fillId="0" borderId="0" xfId="0" applyFont="1"/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164" fontId="4" fillId="0" borderId="0" xfId="0" applyNumberFormat="1" applyFont="1"/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10" fontId="29" fillId="0" borderId="0" xfId="1" applyNumberFormat="1" applyFont="1" applyFill="1"/>
    <xf numFmtId="0" fontId="37" fillId="0" borderId="0" xfId="0" applyFont="1"/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0" fontId="43" fillId="0" borderId="1" xfId="4" applyFont="1" applyBorder="1" applyAlignment="1">
      <alignment horizontal="center" vertical="center"/>
    </xf>
    <xf numFmtId="49" fontId="43" fillId="0" borderId="1" xfId="4" applyNumberFormat="1" applyFont="1" applyBorder="1" applyAlignment="1">
      <alignment horizontal="center" vertical="center"/>
    </xf>
    <xf numFmtId="167" fontId="43" fillId="0" borderId="1" xfId="4" applyNumberFormat="1" applyFont="1" applyBorder="1" applyAlignment="1">
      <alignment horizontal="center" vertical="center" wrapText="1"/>
    </xf>
    <xf numFmtId="167" fontId="43" fillId="0" borderId="12" xfId="4" applyNumberFormat="1" applyFont="1" applyBorder="1" applyAlignment="1">
      <alignment horizontal="center" vertical="center" wrapText="1"/>
    </xf>
    <xf numFmtId="10" fontId="44" fillId="0" borderId="1" xfId="5" applyNumberFormat="1" applyFont="1" applyFill="1" applyBorder="1" applyAlignment="1" applyProtection="1">
      <alignment horizontal="center" vertical="center" wrapText="1"/>
    </xf>
    <xf numFmtId="49" fontId="44" fillId="0" borderId="1" xfId="5" applyNumberFormat="1" applyFont="1" applyFill="1" applyBorder="1" applyAlignment="1" applyProtection="1">
      <alignment horizontal="center" vertical="center" wrapText="1"/>
    </xf>
    <xf numFmtId="167" fontId="44" fillId="0" borderId="1" xfId="4" applyNumberFormat="1" applyFont="1" applyBorder="1" applyAlignment="1">
      <alignment horizontal="center" vertical="center" wrapText="1"/>
    </xf>
    <xf numFmtId="167" fontId="44" fillId="0" borderId="12" xfId="4" applyNumberFormat="1" applyFont="1" applyBorder="1" applyAlignment="1">
      <alignment horizontal="center" vertical="center" wrapText="1"/>
    </xf>
    <xf numFmtId="10" fontId="15" fillId="0" borderId="1" xfId="1" applyNumberFormat="1" applyFont="1" applyFill="1" applyBorder="1" applyAlignment="1">
      <alignment horizontal="center" vertical="center"/>
    </xf>
    <xf numFmtId="167" fontId="48" fillId="0" borderId="1" xfId="9" applyNumberFormat="1" applyFont="1" applyBorder="1" applyAlignment="1">
      <alignment horizontal="center" vertical="center" wrapText="1"/>
    </xf>
    <xf numFmtId="167" fontId="3" fillId="0" borderId="1" xfId="9" applyNumberFormat="1" applyFont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8" fontId="12" fillId="3" borderId="1" xfId="3" applyNumberFormat="1" applyFont="1" applyFill="1" applyBorder="1" applyAlignment="1">
      <alignment horizontal="center" vertical="center" wrapText="1"/>
    </xf>
    <xf numFmtId="44" fontId="12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44" fontId="10" fillId="3" borderId="1" xfId="3" applyFont="1" applyFill="1" applyBorder="1" applyAlignment="1">
      <alignment horizontal="center" vertical="center" wrapText="1"/>
    </xf>
    <xf numFmtId="2" fontId="12" fillId="3" borderId="1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9" fillId="0" borderId="3" xfId="0" applyFont="1" applyBorder="1"/>
    <xf numFmtId="0" fontId="39" fillId="0" borderId="35" xfId="0" applyFont="1" applyBorder="1"/>
    <xf numFmtId="0" fontId="39" fillId="0" borderId="4" xfId="0" applyFont="1" applyBorder="1"/>
    <xf numFmtId="0" fontId="6" fillId="0" borderId="0" xfId="0" applyFont="1"/>
    <xf numFmtId="0" fontId="0" fillId="4" borderId="0" xfId="0" applyFill="1" applyAlignment="1">
      <alignment wrapText="1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wrapText="1"/>
    </xf>
    <xf numFmtId="0" fontId="3" fillId="0" borderId="1" xfId="0" applyFont="1" applyBorder="1" applyAlignment="1">
      <alignment vertical="center"/>
    </xf>
    <xf numFmtId="167" fontId="3" fillId="0" borderId="1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0" fontId="21" fillId="4" borderId="1" xfId="0" applyNumberFormat="1" applyFont="1" applyFill="1" applyBorder="1" applyAlignment="1">
      <alignment horizontal="center" vertical="top" wrapText="1"/>
    </xf>
    <xf numFmtId="44" fontId="24" fillId="4" borderId="1" xfId="3" applyFont="1" applyFill="1" applyBorder="1" applyAlignment="1">
      <alignment horizontal="center" vertical="top" wrapText="1"/>
    </xf>
    <xf numFmtId="166" fontId="23" fillId="4" borderId="1" xfId="0" applyNumberFormat="1" applyFont="1" applyFill="1" applyBorder="1" applyAlignment="1">
      <alignment vertical="top" wrapText="1"/>
    </xf>
    <xf numFmtId="0" fontId="3" fillId="4" borderId="43" xfId="0" applyFont="1" applyFill="1" applyBorder="1" applyAlignment="1">
      <alignment wrapText="1"/>
    </xf>
    <xf numFmtId="0" fontId="3" fillId="4" borderId="6" xfId="0" applyFont="1" applyFill="1" applyBorder="1" applyAlignment="1">
      <alignment vertical="top"/>
    </xf>
    <xf numFmtId="0" fontId="2" fillId="4" borderId="43" xfId="0" applyFont="1" applyFill="1" applyBorder="1"/>
    <xf numFmtId="0" fontId="22" fillId="4" borderId="41" xfId="0" applyFont="1" applyFill="1" applyBorder="1"/>
    <xf numFmtId="0" fontId="25" fillId="0" borderId="7" xfId="0" applyFont="1" applyBorder="1" applyAlignment="1">
      <alignment horizontal="center" vertical="center"/>
    </xf>
    <xf numFmtId="0" fontId="22" fillId="4" borderId="7" xfId="0" applyFont="1" applyFill="1" applyBorder="1" applyAlignment="1">
      <alignment wrapText="1"/>
    </xf>
    <xf numFmtId="0" fontId="0" fillId="4" borderId="7" xfId="0" applyFill="1" applyBorder="1"/>
    <xf numFmtId="0" fontId="3" fillId="4" borderId="42" xfId="0" applyFont="1" applyFill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right" vertical="center" wrapText="1"/>
    </xf>
    <xf numFmtId="0" fontId="13" fillId="3" borderId="35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9" fillId="0" borderId="3" xfId="0" applyFont="1" applyBorder="1" applyAlignment="1">
      <alignment horizontal="center" wrapText="1"/>
    </xf>
    <xf numFmtId="0" fontId="39" fillId="0" borderId="35" xfId="0" applyFont="1" applyBorder="1" applyAlignment="1">
      <alignment horizontal="center" wrapText="1"/>
    </xf>
    <xf numFmtId="0" fontId="39" fillId="0" borderId="4" xfId="0" applyFont="1" applyBorder="1" applyAlignment="1">
      <alignment horizontal="center" wrapText="1"/>
    </xf>
    <xf numFmtId="0" fontId="39" fillId="0" borderId="3" xfId="0" applyFont="1" applyBorder="1" applyAlignment="1">
      <alignment horizontal="left"/>
    </xf>
    <xf numFmtId="0" fontId="39" fillId="0" borderId="35" xfId="0" applyFont="1" applyBorder="1" applyAlignment="1">
      <alignment horizontal="left"/>
    </xf>
    <xf numFmtId="0" fontId="39" fillId="0" borderId="4" xfId="0" applyFont="1" applyBorder="1" applyAlignment="1">
      <alignment horizontal="left"/>
    </xf>
    <xf numFmtId="0" fontId="39" fillId="0" borderId="3" xfId="0" applyFont="1" applyBorder="1" applyAlignment="1">
      <alignment horizontal="center"/>
    </xf>
    <xf numFmtId="0" fontId="39" fillId="0" borderId="35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39" fillId="0" borderId="3" xfId="0" applyFont="1" applyBorder="1" applyAlignment="1">
      <alignment horizontal="left" vertical="center"/>
    </xf>
    <xf numFmtId="0" fontId="39" fillId="0" borderId="35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top"/>
    </xf>
    <xf numFmtId="0" fontId="39" fillId="0" borderId="35" xfId="0" applyFont="1" applyBorder="1" applyAlignment="1">
      <alignment horizontal="left" vertical="top"/>
    </xf>
    <xf numFmtId="0" fontId="39" fillId="0" borderId="4" xfId="0" applyFont="1" applyBorder="1" applyAlignment="1">
      <alignment horizontal="left" vertical="top"/>
    </xf>
    <xf numFmtId="0" fontId="39" fillId="0" borderId="3" xfId="0" applyFont="1" applyBorder="1" applyAlignment="1">
      <alignment horizontal="left" vertical="center" wrapText="1"/>
    </xf>
    <xf numFmtId="0" fontId="39" fillId="0" borderId="35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/>
    </xf>
    <xf numFmtId="0" fontId="10" fillId="7" borderId="3" xfId="0" applyFont="1" applyFill="1" applyBorder="1" applyAlignment="1">
      <alignment horizontal="center" vertical="center"/>
    </xf>
    <xf numFmtId="0" fontId="10" fillId="7" borderId="35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left" vertical="top" wrapText="1"/>
    </xf>
    <xf numFmtId="0" fontId="39" fillId="0" borderId="35" xfId="0" applyFont="1" applyBorder="1" applyAlignment="1">
      <alignment horizontal="left" vertical="top" wrapText="1"/>
    </xf>
    <xf numFmtId="0" fontId="39" fillId="0" borderId="4" xfId="0" applyFont="1" applyBorder="1" applyAlignment="1">
      <alignment horizontal="left" vertical="top" wrapText="1"/>
    </xf>
    <xf numFmtId="0" fontId="39" fillId="0" borderId="40" xfId="0" applyFont="1" applyBorder="1" applyAlignment="1">
      <alignment horizontal="center" wrapText="1"/>
    </xf>
    <xf numFmtId="0" fontId="39" fillId="0" borderId="2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39" fillId="0" borderId="41" xfId="0" applyFont="1" applyBorder="1" applyAlignment="1">
      <alignment horizontal="center" wrapText="1"/>
    </xf>
    <xf numFmtId="0" fontId="39" fillId="0" borderId="7" xfId="0" applyFont="1" applyBorder="1" applyAlignment="1">
      <alignment horizontal="center" wrapText="1"/>
    </xf>
    <xf numFmtId="0" fontId="39" fillId="0" borderId="42" xfId="0" applyFont="1" applyBorder="1" applyAlignment="1">
      <alignment horizontal="center" wrapText="1"/>
    </xf>
    <xf numFmtId="0" fontId="39" fillId="0" borderId="1" xfId="0" applyFont="1" applyBorder="1" applyAlignment="1">
      <alignment horizontal="left"/>
    </xf>
    <xf numFmtId="0" fontId="3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left" vertical="top" wrapText="1"/>
    </xf>
    <xf numFmtId="0" fontId="40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3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39" fillId="0" borderId="1" xfId="0" applyFont="1" applyBorder="1" applyAlignment="1">
      <alignment horizontal="left" wrapText="1"/>
    </xf>
    <xf numFmtId="0" fontId="39" fillId="0" borderId="3" xfId="0" applyFont="1" applyBorder="1" applyAlignment="1">
      <alignment horizontal="left" wrapText="1"/>
    </xf>
    <xf numFmtId="0" fontId="39" fillId="0" borderId="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39" fillId="0" borderId="2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7" fillId="0" borderId="0" xfId="0" applyFont="1" applyAlignment="1">
      <alignment horizontal="center" vertical="center"/>
    </xf>
    <xf numFmtId="0" fontId="0" fillId="0" borderId="0" xfId="0"/>
    <xf numFmtId="0" fontId="27" fillId="0" borderId="0" xfId="0" applyFont="1" applyAlignment="1">
      <alignment horizontal="center"/>
    </xf>
    <xf numFmtId="0" fontId="49" fillId="0" borderId="0" xfId="8" applyFont="1" applyAlignment="1">
      <alignment horizontal="center"/>
    </xf>
    <xf numFmtId="0" fontId="31" fillId="0" borderId="19" xfId="0" applyFont="1" applyBorder="1" applyAlignment="1">
      <alignment horizontal="center" vertical="top" wrapText="1"/>
    </xf>
    <xf numFmtId="0" fontId="2" fillId="0" borderId="20" xfId="0" applyFont="1" applyBorder="1"/>
    <xf numFmtId="0" fontId="2" fillId="0" borderId="21" xfId="0" applyFont="1" applyBorder="1"/>
    <xf numFmtId="0" fontId="37" fillId="0" borderId="0" xfId="0" applyFont="1" applyAlignment="1">
      <alignment horizontal="left" wrapText="1"/>
    </xf>
    <xf numFmtId="0" fontId="2" fillId="0" borderId="0" xfId="0" applyFont="1"/>
    <xf numFmtId="0" fontId="38" fillId="0" borderId="7" xfId="8" applyFont="1" applyBorder="1" applyAlignment="1">
      <alignment horizontal="center"/>
    </xf>
    <xf numFmtId="0" fontId="37" fillId="0" borderId="0" xfId="0" applyFont="1" applyAlignment="1">
      <alignment horizontal="left" vertical="center" wrapText="1"/>
    </xf>
    <xf numFmtId="0" fontId="34" fillId="0" borderId="25" xfId="0" applyFont="1" applyBorder="1" applyAlignment="1">
      <alignment horizontal="left" vertical="top" wrapText="1"/>
    </xf>
    <xf numFmtId="0" fontId="2" fillId="0" borderId="25" xfId="0" applyFont="1" applyBorder="1"/>
    <xf numFmtId="0" fontId="36" fillId="5" borderId="26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36" fillId="5" borderId="27" xfId="0" applyFont="1" applyFill="1" applyBorder="1" applyAlignment="1">
      <alignment horizontal="center" wrapText="1"/>
    </xf>
    <xf numFmtId="0" fontId="2" fillId="0" borderId="28" xfId="0" applyFont="1" applyBorder="1"/>
    <xf numFmtId="0" fontId="2" fillId="0" borderId="29" xfId="0" applyFont="1" applyBorder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5" fillId="0" borderId="0" xfId="0" applyFont="1" applyAlignment="1">
      <alignment horizontal="left"/>
    </xf>
    <xf numFmtId="0" fontId="32" fillId="0" borderId="22" xfId="0" applyFont="1" applyBorder="1" applyAlignment="1">
      <alignment horizontal="center" wrapText="1"/>
    </xf>
    <xf numFmtId="0" fontId="2" fillId="0" borderId="22" xfId="0" applyFont="1" applyBorder="1"/>
    <xf numFmtId="0" fontId="46" fillId="2" borderId="15" xfId="6" applyFont="1" applyFill="1" applyBorder="1" applyAlignment="1">
      <alignment horizontal="center" vertical="center"/>
    </xf>
    <xf numFmtId="0" fontId="46" fillId="2" borderId="0" xfId="6" applyFont="1" applyFill="1" applyAlignment="1">
      <alignment horizontal="center" vertical="center"/>
    </xf>
    <xf numFmtId="0" fontId="46" fillId="2" borderId="16" xfId="6" applyFont="1" applyFill="1" applyBorder="1" applyAlignment="1">
      <alignment horizontal="center" vertical="center"/>
    </xf>
    <xf numFmtId="0" fontId="47" fillId="2" borderId="14" xfId="6" applyFont="1" applyFill="1" applyBorder="1" applyAlignment="1">
      <alignment horizontal="center" vertical="center"/>
    </xf>
    <xf numFmtId="0" fontId="47" fillId="2" borderId="17" xfId="6" applyFont="1" applyFill="1" applyBorder="1" applyAlignment="1">
      <alignment horizontal="center" vertical="center"/>
    </xf>
    <xf numFmtId="0" fontId="47" fillId="2" borderId="18" xfId="6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45" fillId="8" borderId="36" xfId="4" applyFont="1" applyFill="1" applyBorder="1" applyAlignment="1" applyProtection="1">
      <alignment horizontal="center" vertical="center" wrapText="1"/>
      <protection locked="0"/>
    </xf>
    <xf numFmtId="0" fontId="45" fillId="8" borderId="37" xfId="4" applyFont="1" applyFill="1" applyBorder="1" applyAlignment="1" applyProtection="1">
      <alignment horizontal="center" vertical="center" wrapText="1"/>
      <protection locked="0"/>
    </xf>
    <xf numFmtId="0" fontId="45" fillId="8" borderId="38" xfId="4" applyFont="1" applyFill="1" applyBorder="1" applyAlignment="1" applyProtection="1">
      <alignment horizontal="center" vertical="center" wrapText="1"/>
      <protection locked="0"/>
    </xf>
    <xf numFmtId="0" fontId="43" fillId="0" borderId="11" xfId="4" applyFont="1" applyBorder="1" applyAlignment="1">
      <alignment horizontal="center" vertical="center" wrapText="1"/>
    </xf>
    <xf numFmtId="0" fontId="43" fillId="0" borderId="1" xfId="4" applyFont="1" applyBorder="1" applyAlignment="1">
      <alignment horizontal="center" vertical="center" wrapText="1"/>
    </xf>
    <xf numFmtId="0" fontId="44" fillId="0" borderId="11" xfId="4" applyFont="1" applyBorder="1" applyAlignment="1">
      <alignment horizontal="center" vertical="center" wrapText="1"/>
    </xf>
    <xf numFmtId="0" fontId="44" fillId="0" borderId="1" xfId="4" applyFont="1" applyBorder="1" applyAlignment="1">
      <alignment horizontal="center" vertical="center" wrapText="1"/>
    </xf>
    <xf numFmtId="0" fontId="45" fillId="0" borderId="13" xfId="6" applyFont="1" applyBorder="1" applyAlignment="1">
      <alignment horizontal="center"/>
    </xf>
    <xf numFmtId="0" fontId="45" fillId="0" borderId="2" xfId="6" applyFont="1" applyBorder="1" applyAlignment="1">
      <alignment horizontal="center"/>
    </xf>
    <xf numFmtId="0" fontId="45" fillId="0" borderId="39" xfId="6" applyFont="1" applyBorder="1" applyAlignment="1">
      <alignment horizontal="center"/>
    </xf>
    <xf numFmtId="0" fontId="45" fillId="0" borderId="15" xfId="6" applyFont="1" applyBorder="1" applyAlignment="1">
      <alignment horizontal="center"/>
    </xf>
    <xf numFmtId="0" fontId="45" fillId="0" borderId="0" xfId="6" applyFont="1" applyAlignment="1">
      <alignment horizontal="center"/>
    </xf>
    <xf numFmtId="0" fontId="45" fillId="0" borderId="16" xfId="6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6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 wrapText="1"/>
    </xf>
  </cellXfs>
  <cellStyles count="10">
    <cellStyle name="Hiperlink" xfId="9" builtinId="8"/>
    <cellStyle name="Moeda" xfId="3" builtinId="4"/>
    <cellStyle name="Normal" xfId="0" builtinId="0"/>
    <cellStyle name="Normal 10" xfId="8" xr:uid="{00000000-0005-0000-0000-000003000000}"/>
    <cellStyle name="Normal 184" xfId="4" xr:uid="{00000000-0005-0000-0000-000004000000}"/>
    <cellStyle name="Normal 2" xfId="7" xr:uid="{00000000-0005-0000-0000-000005000000}"/>
    <cellStyle name="Normal 3" xfId="6" xr:uid="{00000000-0005-0000-0000-000006000000}"/>
    <cellStyle name="Porcentagem" xfId="1" builtinId="5"/>
    <cellStyle name="Porcentagem 2" xfId="5" xr:uid="{00000000-0005-0000-0000-000008000000}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619126</xdr:colOff>
      <xdr:row>0</xdr:row>
      <xdr:rowOff>0</xdr:rowOff>
    </xdr:from>
    <xdr:to>
      <xdr:col>3</xdr:col>
      <xdr:colOff>2166965</xdr:colOff>
      <xdr:row>0</xdr:row>
      <xdr:rowOff>1025403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A87019A-F54A-4378-88F8-1CAF2D16EB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6" y="0"/>
          <a:ext cx="1538314" cy="1010163"/>
        </a:xfrm>
        <a:prstGeom prst="rect">
          <a:avLst/>
        </a:prstGeom>
      </xdr:spPr>
    </xdr:pic>
    <xdr:clientData/>
  </xdr:twoCellAnchor>
  <xdr:twoCellAnchor>
    <xdr:from>
      <xdr:col>3</xdr:col>
      <xdr:colOff>2085975</xdr:colOff>
      <xdr:row>0</xdr:row>
      <xdr:rowOff>133350</xdr:rowOff>
    </xdr:from>
    <xdr:to>
      <xdr:col>4</xdr:col>
      <xdr:colOff>457200</xdr:colOff>
      <xdr:row>0</xdr:row>
      <xdr:rowOff>952500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CF7EEFA6-F677-4455-985D-372F953CFB67}"/>
            </a:ext>
          </a:extLst>
        </xdr:cNvPr>
        <xdr:cNvSpPr txBox="1">
          <a:spLocks noChangeArrowheads="1"/>
        </xdr:cNvSpPr>
      </xdr:nvSpPr>
      <xdr:spPr bwMode="auto">
        <a:xfrm>
          <a:off x="4371975" y="133350"/>
          <a:ext cx="3819525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DORES DO INDAIÁ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CNPJ: 18.301.010/0001-22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PRAÇA DO ROSÁRIO, Nº 268, BAIRRO ROSÁRIO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DORES DO INDAIÁ/MG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276226</xdr:colOff>
      <xdr:row>7</xdr:row>
      <xdr:rowOff>409576</xdr:rowOff>
    </xdr:from>
    <xdr:to>
      <xdr:col>14</xdr:col>
      <xdr:colOff>352426</xdr:colOff>
      <xdr:row>7</xdr:row>
      <xdr:rowOff>854246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AA0617-87C0-A0A5-0090-FB1535DC7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151" y="3114676"/>
          <a:ext cx="2819400" cy="444670"/>
        </a:xfrm>
        <a:prstGeom prst="rect">
          <a:avLst/>
        </a:prstGeom>
      </xdr:spPr>
    </xdr:pic>
    <xdr:clientData/>
  </xdr:twoCellAnchor>
  <xdr:twoCellAnchor>
    <xdr:from>
      <xdr:col>14</xdr:col>
      <xdr:colOff>390525</xdr:colOff>
      <xdr:row>7</xdr:row>
      <xdr:rowOff>342900</xdr:rowOff>
    </xdr:from>
    <xdr:to>
      <xdr:col>14</xdr:col>
      <xdr:colOff>3133725</xdr:colOff>
      <xdr:row>7</xdr:row>
      <xdr:rowOff>1238250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81CDC97-442C-CFD4-24E0-8799E88D89B3}"/>
            </a:ext>
          </a:extLst>
        </xdr:cNvPr>
        <xdr:cNvSpPr txBox="1"/>
      </xdr:nvSpPr>
      <xdr:spPr>
        <a:xfrm>
          <a:off x="9772650" y="3048000"/>
          <a:ext cx="2743200" cy="89535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2,34 x 10 = 23,40 m</a:t>
          </a:r>
        </a:p>
        <a:p>
          <a:r>
            <a:rPr lang="pt-BR" sz="1100"/>
            <a:t>Peso específico Aço CA60 5mm = 0,154 kg/m</a:t>
          </a:r>
        </a:p>
        <a:p>
          <a:r>
            <a:rPr lang="pt-BR" sz="1100"/>
            <a:t>23,4 x 0,154</a:t>
          </a:r>
          <a:r>
            <a:rPr lang="pt-BR" sz="1100" baseline="0"/>
            <a:t> = </a:t>
          </a:r>
          <a:r>
            <a:rPr lang="pt-BR" sz="1100" b="1" baseline="0"/>
            <a:t>3,60kg</a:t>
          </a:r>
          <a:endParaRPr lang="pt-BR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933450</xdr:colOff>
      <xdr:row>27</xdr:row>
      <xdr:rowOff>57150</xdr:rowOff>
    </xdr:from>
    <xdr:ext cx="5572125" cy="6477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3450" y="7372350"/>
          <a:ext cx="5572125" cy="6477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50800</xdr:colOff>
      <xdr:row>0</xdr:row>
      <xdr:rowOff>47625</xdr:rowOff>
    </xdr:from>
    <xdr:to>
      <xdr:col>5</xdr:col>
      <xdr:colOff>95250</xdr:colOff>
      <xdr:row>0</xdr:row>
      <xdr:rowOff>1085850</xdr:rowOff>
    </xdr:to>
    <xdr:pic>
      <xdr:nvPicPr>
        <xdr:cNvPr id="3" name="Imagem 2" descr="C:\Users\pc\Desktop\Logo Brasão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7625"/>
          <a:ext cx="1076325" cy="103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156883</xdr:colOff>
      <xdr:row>0</xdr:row>
      <xdr:rowOff>22411</xdr:rowOff>
    </xdr:from>
    <xdr:to>
      <xdr:col>2</xdr:col>
      <xdr:colOff>1374515</xdr:colOff>
      <xdr:row>0</xdr:row>
      <xdr:rowOff>719305</xdr:rowOff>
    </xdr:to>
    <xdr:pic>
      <xdr:nvPicPr>
        <xdr:cNvPr id="2" name="Imagem 1" descr="TIMBRE MUNICIPIO">
          <a:extLst>
            <a:ext uri="{FF2B5EF4-FFF2-40B4-BE49-F238E27FC236}">
              <a16:creationId xmlns:a16="http://schemas.microsoft.com/office/drawing/2014/main" id="{81F55B5F-2E8D-4033-B16E-144658E57A1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84412" y="22411"/>
          <a:ext cx="1221442" cy="6835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8</xdr:row>
      <xdr:rowOff>17859</xdr:rowOff>
    </xdr:from>
    <xdr:to>
      <xdr:col>4</xdr:col>
      <xdr:colOff>19050</xdr:colOff>
      <xdr:row>8</xdr:row>
      <xdr:rowOff>17859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5E51B274-28E8-4F4E-AB3A-8ECE758528F3}"/>
            </a:ext>
          </a:extLst>
        </xdr:cNvPr>
        <xdr:cNvSpPr txBox="1">
          <a:spLocks noChangeArrowheads="1"/>
        </xdr:cNvSpPr>
      </xdr:nvSpPr>
      <xdr:spPr bwMode="auto">
        <a:xfrm>
          <a:off x="2266950" y="3646884"/>
          <a:ext cx="38385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8</xdr:row>
      <xdr:rowOff>15478</xdr:rowOff>
    </xdr:from>
    <xdr:to>
      <xdr:col>9</xdr:col>
      <xdr:colOff>0</xdr:colOff>
      <xdr:row>8</xdr:row>
      <xdr:rowOff>15478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C31F2E30-EBD3-4766-9D3C-52748EE1D104}"/>
            </a:ext>
          </a:extLst>
        </xdr:cNvPr>
        <xdr:cNvSpPr txBox="1">
          <a:spLocks noChangeArrowheads="1"/>
        </xdr:cNvSpPr>
      </xdr:nvSpPr>
      <xdr:spPr bwMode="auto">
        <a:xfrm>
          <a:off x="47625" y="3644503"/>
          <a:ext cx="1556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5</xdr:row>
      <xdr:rowOff>149599</xdr:rowOff>
    </xdr:from>
    <xdr:to>
      <xdr:col>7</xdr:col>
      <xdr:colOff>135029</xdr:colOff>
      <xdr:row>5</xdr:row>
      <xdr:rowOff>149599</xdr:rowOff>
    </xdr:to>
    <xdr:cxnSp macro="">
      <xdr:nvCxnSpPr>
        <xdr:cNvPr id="5" name="Conector reto 4">
          <a:extLst>
            <a:ext uri="{FF2B5EF4-FFF2-40B4-BE49-F238E27FC236}">
              <a16:creationId xmlns:a16="http://schemas.microsoft.com/office/drawing/2014/main" id="{44155578-FE9C-4731-B4D3-F7519FEDEC62}"/>
            </a:ext>
          </a:extLst>
        </xdr:cNvPr>
        <xdr:cNvCxnSpPr/>
      </xdr:nvCxnSpPr>
      <xdr:spPr>
        <a:xfrm>
          <a:off x="2441760" y="3847540"/>
          <a:ext cx="40582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1681</xdr:colOff>
      <xdr:row>0</xdr:row>
      <xdr:rowOff>44823</xdr:rowOff>
    </xdr:from>
    <xdr:to>
      <xdr:col>7</xdr:col>
      <xdr:colOff>582705</xdr:colOff>
      <xdr:row>0</xdr:row>
      <xdr:rowOff>723900</xdr:rowOff>
    </xdr:to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DEF9D8FE-89EC-3B15-E455-9234DDD9C4D6}"/>
            </a:ext>
          </a:extLst>
        </xdr:cNvPr>
        <xdr:cNvSpPr txBox="1"/>
      </xdr:nvSpPr>
      <xdr:spPr>
        <a:xfrm>
          <a:off x="2773456" y="44823"/>
          <a:ext cx="4419599" cy="67907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twoCellAnchor>
    <xdr:from>
      <xdr:col>2</xdr:col>
      <xdr:colOff>114300</xdr:colOff>
      <xdr:row>18</xdr:row>
      <xdr:rowOff>17859</xdr:rowOff>
    </xdr:from>
    <xdr:to>
      <xdr:col>4</xdr:col>
      <xdr:colOff>19050</xdr:colOff>
      <xdr:row>18</xdr:row>
      <xdr:rowOff>17859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EF0C5950-16D8-4184-A331-2ACDE7B20E7F}"/>
            </a:ext>
          </a:extLst>
        </xdr:cNvPr>
        <xdr:cNvSpPr txBox="1">
          <a:spLocks noChangeArrowheads="1"/>
        </xdr:cNvSpPr>
      </xdr:nvSpPr>
      <xdr:spPr bwMode="auto">
        <a:xfrm>
          <a:off x="741829" y="3379624"/>
          <a:ext cx="17761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18</xdr:row>
      <xdr:rowOff>15478</xdr:rowOff>
    </xdr:from>
    <xdr:to>
      <xdr:col>9</xdr:col>
      <xdr:colOff>0</xdr:colOff>
      <xdr:row>18</xdr:row>
      <xdr:rowOff>15478</xdr:rowOff>
    </xdr:to>
    <xdr:sp macro="" textlink="">
      <xdr:nvSpPr>
        <xdr:cNvPr id="18" name="Text Box 7">
          <a:extLst>
            <a:ext uri="{FF2B5EF4-FFF2-40B4-BE49-F238E27FC236}">
              <a16:creationId xmlns:a16="http://schemas.microsoft.com/office/drawing/2014/main" id="{7D87E0F2-A231-4032-B2EE-5FD689A4D379}"/>
            </a:ext>
          </a:extLst>
        </xdr:cNvPr>
        <xdr:cNvSpPr txBox="1">
          <a:spLocks noChangeArrowheads="1"/>
        </xdr:cNvSpPr>
      </xdr:nvSpPr>
      <xdr:spPr bwMode="auto">
        <a:xfrm>
          <a:off x="47625" y="3377243"/>
          <a:ext cx="9096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15</xdr:row>
      <xdr:rowOff>149599</xdr:rowOff>
    </xdr:from>
    <xdr:to>
      <xdr:col>7</xdr:col>
      <xdr:colOff>135029</xdr:colOff>
      <xdr:row>15</xdr:row>
      <xdr:rowOff>149599</xdr:rowOff>
    </xdr:to>
    <xdr:cxnSp macro="">
      <xdr:nvCxnSpPr>
        <xdr:cNvPr id="19" name="Conector reto 18">
          <a:extLst>
            <a:ext uri="{FF2B5EF4-FFF2-40B4-BE49-F238E27FC236}">
              <a16:creationId xmlns:a16="http://schemas.microsoft.com/office/drawing/2014/main" id="{BFF06787-44C3-4410-A36B-D11734A4545B}"/>
            </a:ext>
          </a:extLst>
        </xdr:cNvPr>
        <xdr:cNvCxnSpPr/>
      </xdr:nvCxnSpPr>
      <xdr:spPr>
        <a:xfrm>
          <a:off x="2441760" y="3007099"/>
          <a:ext cx="405821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10</xdr:row>
      <xdr:rowOff>11205</xdr:rowOff>
    </xdr:from>
    <xdr:to>
      <xdr:col>7</xdr:col>
      <xdr:colOff>560293</xdr:colOff>
      <xdr:row>10</xdr:row>
      <xdr:rowOff>672352</xdr:rowOff>
    </xdr:to>
    <xdr:sp macro="" textlink="">
      <xdr:nvSpPr>
        <xdr:cNvPr id="20" name="CaixaDeTexto 19">
          <a:extLst>
            <a:ext uri="{FF2B5EF4-FFF2-40B4-BE49-F238E27FC236}">
              <a16:creationId xmlns:a16="http://schemas.microsoft.com/office/drawing/2014/main" id="{DCBE461C-32A1-49A0-8FDF-098A6E914840}"/>
            </a:ext>
          </a:extLst>
        </xdr:cNvPr>
        <xdr:cNvSpPr txBox="1"/>
      </xdr:nvSpPr>
      <xdr:spPr>
        <a:xfrm>
          <a:off x="2241176" y="3641911"/>
          <a:ext cx="4684058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twoCellAnchor editAs="oneCell">
    <xdr:from>
      <xdr:col>2</xdr:col>
      <xdr:colOff>280147</xdr:colOff>
      <xdr:row>10</xdr:row>
      <xdr:rowOff>11206</xdr:rowOff>
    </xdr:from>
    <xdr:to>
      <xdr:col>2</xdr:col>
      <xdr:colOff>1368576</xdr:colOff>
      <xdr:row>10</xdr:row>
      <xdr:rowOff>682886</xdr:rowOff>
    </xdr:to>
    <xdr:pic>
      <xdr:nvPicPr>
        <xdr:cNvPr id="21" name="Imagem 20" descr="TIMBRE MUNICIPIO">
          <a:extLst>
            <a:ext uri="{FF2B5EF4-FFF2-40B4-BE49-F238E27FC236}">
              <a16:creationId xmlns:a16="http://schemas.microsoft.com/office/drawing/2014/main" id="{F4A5860F-C09F-4B0D-9AD9-C9714B9267E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7676" y="3641912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114300</xdr:colOff>
      <xdr:row>27</xdr:row>
      <xdr:rowOff>17859</xdr:rowOff>
    </xdr:from>
    <xdr:to>
      <xdr:col>4</xdr:col>
      <xdr:colOff>19050</xdr:colOff>
      <xdr:row>27</xdr:row>
      <xdr:rowOff>17859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BDA126D8-1A8F-4F21-9C4B-F39965266095}"/>
            </a:ext>
          </a:extLst>
        </xdr:cNvPr>
        <xdr:cNvSpPr txBox="1">
          <a:spLocks noChangeArrowheads="1"/>
        </xdr:cNvSpPr>
      </xdr:nvSpPr>
      <xdr:spPr bwMode="auto">
        <a:xfrm>
          <a:off x="741829" y="6102653"/>
          <a:ext cx="15296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27</xdr:row>
      <xdr:rowOff>15478</xdr:rowOff>
    </xdr:from>
    <xdr:to>
      <xdr:col>9</xdr:col>
      <xdr:colOff>0</xdr:colOff>
      <xdr:row>27</xdr:row>
      <xdr:rowOff>15478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244EDDE-5A33-4A5D-B50C-B1833D8F3D51}"/>
            </a:ext>
          </a:extLst>
        </xdr:cNvPr>
        <xdr:cNvSpPr txBox="1">
          <a:spLocks noChangeArrowheads="1"/>
        </xdr:cNvSpPr>
      </xdr:nvSpPr>
      <xdr:spPr bwMode="auto">
        <a:xfrm>
          <a:off x="47625" y="6100272"/>
          <a:ext cx="8569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24</xdr:row>
      <xdr:rowOff>149599</xdr:rowOff>
    </xdr:from>
    <xdr:to>
      <xdr:col>7</xdr:col>
      <xdr:colOff>135029</xdr:colOff>
      <xdr:row>24</xdr:row>
      <xdr:rowOff>149599</xdr:rowOff>
    </xdr:to>
    <xdr:cxnSp macro="">
      <xdr:nvCxnSpPr>
        <xdr:cNvPr id="8" name="Conector reto 7">
          <a:extLst>
            <a:ext uri="{FF2B5EF4-FFF2-40B4-BE49-F238E27FC236}">
              <a16:creationId xmlns:a16="http://schemas.microsoft.com/office/drawing/2014/main" id="{E42111B4-8E8F-46E9-8348-6DF4BDE5CDD6}"/>
            </a:ext>
          </a:extLst>
        </xdr:cNvPr>
        <xdr:cNvCxnSpPr/>
      </xdr:nvCxnSpPr>
      <xdr:spPr>
        <a:xfrm>
          <a:off x="2245657" y="5759264"/>
          <a:ext cx="40077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19</xdr:row>
      <xdr:rowOff>11205</xdr:rowOff>
    </xdr:from>
    <xdr:to>
      <xdr:col>7</xdr:col>
      <xdr:colOff>560293</xdr:colOff>
      <xdr:row>19</xdr:row>
      <xdr:rowOff>672352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5A026780-DD37-4F30-837D-023229475EA0}"/>
            </a:ext>
          </a:extLst>
        </xdr:cNvPr>
        <xdr:cNvSpPr txBox="1"/>
      </xdr:nvSpPr>
      <xdr:spPr>
        <a:xfrm>
          <a:off x="2245098" y="3462617"/>
          <a:ext cx="4433607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2</xdr:col>
      <xdr:colOff>280147</xdr:colOff>
      <xdr:row>19</xdr:row>
      <xdr:rowOff>11206</xdr:rowOff>
    </xdr:from>
    <xdr:ext cx="1071284" cy="667870"/>
    <xdr:pic>
      <xdr:nvPicPr>
        <xdr:cNvPr id="10" name="Imagem 9" descr="TIMBRE MUNICIPIO">
          <a:extLst>
            <a:ext uri="{FF2B5EF4-FFF2-40B4-BE49-F238E27FC236}">
              <a16:creationId xmlns:a16="http://schemas.microsoft.com/office/drawing/2014/main" id="{C29ADE64-692E-4675-8AEB-F0E08488C8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7676" y="3462618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114300</xdr:colOff>
      <xdr:row>37</xdr:row>
      <xdr:rowOff>17859</xdr:rowOff>
    </xdr:from>
    <xdr:to>
      <xdr:col>4</xdr:col>
      <xdr:colOff>19050</xdr:colOff>
      <xdr:row>37</xdr:row>
      <xdr:rowOff>17859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id="{C43605A3-1967-457A-A78D-2678F0ED9927}"/>
            </a:ext>
          </a:extLst>
        </xdr:cNvPr>
        <xdr:cNvSpPr txBox="1">
          <a:spLocks noChangeArrowheads="1"/>
        </xdr:cNvSpPr>
      </xdr:nvSpPr>
      <xdr:spPr bwMode="auto">
        <a:xfrm>
          <a:off x="741829" y="6102653"/>
          <a:ext cx="15296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37</xdr:row>
      <xdr:rowOff>15478</xdr:rowOff>
    </xdr:from>
    <xdr:to>
      <xdr:col>9</xdr:col>
      <xdr:colOff>0</xdr:colOff>
      <xdr:row>37</xdr:row>
      <xdr:rowOff>15478</xdr:rowOff>
    </xdr:to>
    <xdr:sp macro="" textlink="">
      <xdr:nvSpPr>
        <xdr:cNvPr id="12" name="Text Box 7">
          <a:extLst>
            <a:ext uri="{FF2B5EF4-FFF2-40B4-BE49-F238E27FC236}">
              <a16:creationId xmlns:a16="http://schemas.microsoft.com/office/drawing/2014/main" id="{1BD12FCC-E706-4EF0-9B76-357D9F5BDB04}"/>
            </a:ext>
          </a:extLst>
        </xdr:cNvPr>
        <xdr:cNvSpPr txBox="1">
          <a:spLocks noChangeArrowheads="1"/>
        </xdr:cNvSpPr>
      </xdr:nvSpPr>
      <xdr:spPr bwMode="auto">
        <a:xfrm>
          <a:off x="47625" y="6100272"/>
          <a:ext cx="8569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34</xdr:row>
      <xdr:rowOff>149599</xdr:rowOff>
    </xdr:from>
    <xdr:to>
      <xdr:col>7</xdr:col>
      <xdr:colOff>135029</xdr:colOff>
      <xdr:row>34</xdr:row>
      <xdr:rowOff>149599</xdr:rowOff>
    </xdr:to>
    <xdr:cxnSp macro="">
      <xdr:nvCxnSpPr>
        <xdr:cNvPr id="13" name="Conector reto 12">
          <a:extLst>
            <a:ext uri="{FF2B5EF4-FFF2-40B4-BE49-F238E27FC236}">
              <a16:creationId xmlns:a16="http://schemas.microsoft.com/office/drawing/2014/main" id="{47597E8A-7F6B-4202-AC96-C94E6DBAB255}"/>
            </a:ext>
          </a:extLst>
        </xdr:cNvPr>
        <xdr:cNvCxnSpPr/>
      </xdr:nvCxnSpPr>
      <xdr:spPr>
        <a:xfrm>
          <a:off x="2245657" y="5759264"/>
          <a:ext cx="40077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29</xdr:row>
      <xdr:rowOff>11205</xdr:rowOff>
    </xdr:from>
    <xdr:to>
      <xdr:col>7</xdr:col>
      <xdr:colOff>560293</xdr:colOff>
      <xdr:row>29</xdr:row>
      <xdr:rowOff>672352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942CF305-9584-4C90-BFE8-E650AF0B2DF8}"/>
            </a:ext>
          </a:extLst>
        </xdr:cNvPr>
        <xdr:cNvSpPr txBox="1"/>
      </xdr:nvSpPr>
      <xdr:spPr>
        <a:xfrm>
          <a:off x="2245098" y="3462617"/>
          <a:ext cx="4433607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2</xdr:col>
      <xdr:colOff>280147</xdr:colOff>
      <xdr:row>29</xdr:row>
      <xdr:rowOff>11206</xdr:rowOff>
    </xdr:from>
    <xdr:ext cx="1071284" cy="667870"/>
    <xdr:pic>
      <xdr:nvPicPr>
        <xdr:cNvPr id="16" name="Imagem 15" descr="TIMBRE MUNICIPIO">
          <a:extLst>
            <a:ext uri="{FF2B5EF4-FFF2-40B4-BE49-F238E27FC236}">
              <a16:creationId xmlns:a16="http://schemas.microsoft.com/office/drawing/2014/main" id="{FDF9AFCF-3948-436F-B293-5106D22357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7676" y="3462618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114300</xdr:colOff>
      <xdr:row>47</xdr:row>
      <xdr:rowOff>17859</xdr:rowOff>
    </xdr:from>
    <xdr:to>
      <xdr:col>4</xdr:col>
      <xdr:colOff>19050</xdr:colOff>
      <xdr:row>47</xdr:row>
      <xdr:rowOff>17859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90569461-AE73-48C0-A409-F6F7CE1C4209}"/>
            </a:ext>
          </a:extLst>
        </xdr:cNvPr>
        <xdr:cNvSpPr txBox="1">
          <a:spLocks noChangeArrowheads="1"/>
        </xdr:cNvSpPr>
      </xdr:nvSpPr>
      <xdr:spPr bwMode="auto">
        <a:xfrm>
          <a:off x="741829" y="6102653"/>
          <a:ext cx="152960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47</xdr:row>
      <xdr:rowOff>15478</xdr:rowOff>
    </xdr:from>
    <xdr:to>
      <xdr:col>9</xdr:col>
      <xdr:colOff>0</xdr:colOff>
      <xdr:row>47</xdr:row>
      <xdr:rowOff>15478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16329179-F417-4040-86DB-6F20D4985C6E}"/>
            </a:ext>
          </a:extLst>
        </xdr:cNvPr>
        <xdr:cNvSpPr txBox="1">
          <a:spLocks noChangeArrowheads="1"/>
        </xdr:cNvSpPr>
      </xdr:nvSpPr>
      <xdr:spPr bwMode="auto">
        <a:xfrm>
          <a:off x="47625" y="6100272"/>
          <a:ext cx="856969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44</xdr:row>
      <xdr:rowOff>149599</xdr:rowOff>
    </xdr:from>
    <xdr:to>
      <xdr:col>7</xdr:col>
      <xdr:colOff>135029</xdr:colOff>
      <xdr:row>44</xdr:row>
      <xdr:rowOff>149599</xdr:rowOff>
    </xdr:to>
    <xdr:cxnSp macro="">
      <xdr:nvCxnSpPr>
        <xdr:cNvPr id="24" name="Conector reto 23">
          <a:extLst>
            <a:ext uri="{FF2B5EF4-FFF2-40B4-BE49-F238E27FC236}">
              <a16:creationId xmlns:a16="http://schemas.microsoft.com/office/drawing/2014/main" id="{727010B3-4409-4421-96A7-87BB336111B7}"/>
            </a:ext>
          </a:extLst>
        </xdr:cNvPr>
        <xdr:cNvCxnSpPr/>
      </xdr:nvCxnSpPr>
      <xdr:spPr>
        <a:xfrm>
          <a:off x="2245657" y="5759264"/>
          <a:ext cx="40077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39</xdr:row>
      <xdr:rowOff>11205</xdr:rowOff>
    </xdr:from>
    <xdr:to>
      <xdr:col>7</xdr:col>
      <xdr:colOff>560293</xdr:colOff>
      <xdr:row>39</xdr:row>
      <xdr:rowOff>672352</xdr:rowOff>
    </xdr:to>
    <xdr:sp macro="" textlink="">
      <xdr:nvSpPr>
        <xdr:cNvPr id="25" name="CaixaDeTexto 24">
          <a:extLst>
            <a:ext uri="{FF2B5EF4-FFF2-40B4-BE49-F238E27FC236}">
              <a16:creationId xmlns:a16="http://schemas.microsoft.com/office/drawing/2014/main" id="{019127A6-DD55-4EE5-A23A-9888FEE9FB51}"/>
            </a:ext>
          </a:extLst>
        </xdr:cNvPr>
        <xdr:cNvSpPr txBox="1"/>
      </xdr:nvSpPr>
      <xdr:spPr>
        <a:xfrm>
          <a:off x="2245098" y="3462617"/>
          <a:ext cx="4433607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2</xdr:col>
      <xdr:colOff>280147</xdr:colOff>
      <xdr:row>39</xdr:row>
      <xdr:rowOff>11206</xdr:rowOff>
    </xdr:from>
    <xdr:ext cx="1071284" cy="667870"/>
    <xdr:pic>
      <xdr:nvPicPr>
        <xdr:cNvPr id="26" name="Imagem 25" descr="TIMBRE MUNICIPIO">
          <a:extLst>
            <a:ext uri="{FF2B5EF4-FFF2-40B4-BE49-F238E27FC236}">
              <a16:creationId xmlns:a16="http://schemas.microsoft.com/office/drawing/2014/main" id="{1974094F-66DB-49C5-A220-35F72C2E58F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7676" y="3462618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114300</xdr:colOff>
      <xdr:row>56</xdr:row>
      <xdr:rowOff>17859</xdr:rowOff>
    </xdr:from>
    <xdr:to>
      <xdr:col>4</xdr:col>
      <xdr:colOff>19050</xdr:colOff>
      <xdr:row>56</xdr:row>
      <xdr:rowOff>17859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id="{5F7AFAF2-79FF-4AA4-92E3-FB3B9084370A}"/>
            </a:ext>
          </a:extLst>
        </xdr:cNvPr>
        <xdr:cNvSpPr txBox="1">
          <a:spLocks noChangeArrowheads="1"/>
        </xdr:cNvSpPr>
      </xdr:nvSpPr>
      <xdr:spPr bwMode="auto">
        <a:xfrm>
          <a:off x="741829" y="15683010"/>
          <a:ext cx="153117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56</xdr:row>
      <xdr:rowOff>15478</xdr:rowOff>
    </xdr:from>
    <xdr:to>
      <xdr:col>9</xdr:col>
      <xdr:colOff>0</xdr:colOff>
      <xdr:row>56</xdr:row>
      <xdr:rowOff>15478</xdr:rowOff>
    </xdr:to>
    <xdr:sp macro="" textlink="">
      <xdr:nvSpPr>
        <xdr:cNvPr id="28" name="Text Box 7">
          <a:extLst>
            <a:ext uri="{FF2B5EF4-FFF2-40B4-BE49-F238E27FC236}">
              <a16:creationId xmlns:a16="http://schemas.microsoft.com/office/drawing/2014/main" id="{FF1199D2-3AA7-454E-BAFC-A03295CDC9B1}"/>
            </a:ext>
          </a:extLst>
        </xdr:cNvPr>
        <xdr:cNvSpPr txBox="1">
          <a:spLocks noChangeArrowheads="1"/>
        </xdr:cNvSpPr>
      </xdr:nvSpPr>
      <xdr:spPr bwMode="auto">
        <a:xfrm>
          <a:off x="45720" y="15680629"/>
          <a:ext cx="8264562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53</xdr:row>
      <xdr:rowOff>149599</xdr:rowOff>
    </xdr:from>
    <xdr:to>
      <xdr:col>7</xdr:col>
      <xdr:colOff>135029</xdr:colOff>
      <xdr:row>53</xdr:row>
      <xdr:rowOff>149599</xdr:rowOff>
    </xdr:to>
    <xdr:cxnSp macro="">
      <xdr:nvCxnSpPr>
        <xdr:cNvPr id="29" name="Conector reto 28">
          <a:extLst>
            <a:ext uri="{FF2B5EF4-FFF2-40B4-BE49-F238E27FC236}">
              <a16:creationId xmlns:a16="http://schemas.microsoft.com/office/drawing/2014/main" id="{A2D6304B-63FF-40B6-BE87-3B5395050F76}"/>
            </a:ext>
          </a:extLst>
        </xdr:cNvPr>
        <xdr:cNvCxnSpPr/>
      </xdr:nvCxnSpPr>
      <xdr:spPr>
        <a:xfrm>
          <a:off x="2247226" y="15308917"/>
          <a:ext cx="398761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48</xdr:row>
      <xdr:rowOff>11205</xdr:rowOff>
    </xdr:from>
    <xdr:to>
      <xdr:col>7</xdr:col>
      <xdr:colOff>560293</xdr:colOff>
      <xdr:row>48</xdr:row>
      <xdr:rowOff>672352</xdr:rowOff>
    </xdr:to>
    <xdr:sp macro="" textlink="">
      <xdr:nvSpPr>
        <xdr:cNvPr id="30" name="CaixaDeTexto 29">
          <a:extLst>
            <a:ext uri="{FF2B5EF4-FFF2-40B4-BE49-F238E27FC236}">
              <a16:creationId xmlns:a16="http://schemas.microsoft.com/office/drawing/2014/main" id="{10ECC13F-BE63-4801-B808-FDA65FACB849}"/>
            </a:ext>
          </a:extLst>
        </xdr:cNvPr>
        <xdr:cNvSpPr txBox="1"/>
      </xdr:nvSpPr>
      <xdr:spPr>
        <a:xfrm>
          <a:off x="2246667" y="12730218"/>
          <a:ext cx="4411531" cy="66495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2</xdr:col>
      <xdr:colOff>267372</xdr:colOff>
      <xdr:row>48</xdr:row>
      <xdr:rowOff>16922</xdr:rowOff>
    </xdr:from>
    <xdr:ext cx="1071284" cy="667870"/>
    <xdr:pic>
      <xdr:nvPicPr>
        <xdr:cNvPr id="31" name="Imagem 30" descr="TIMBRE MUNICIPIO">
          <a:extLst>
            <a:ext uri="{FF2B5EF4-FFF2-40B4-BE49-F238E27FC236}">
              <a16:creationId xmlns:a16="http://schemas.microsoft.com/office/drawing/2014/main" id="{C7E9946F-7EB7-46C1-A745-4A1AB8A7939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4901" y="16036851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114300</xdr:colOff>
      <xdr:row>66</xdr:row>
      <xdr:rowOff>17859</xdr:rowOff>
    </xdr:from>
    <xdr:to>
      <xdr:col>4</xdr:col>
      <xdr:colOff>19050</xdr:colOff>
      <xdr:row>66</xdr:row>
      <xdr:rowOff>17859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B7D4D3E2-68DC-4901-A347-7111F8050AAF}"/>
            </a:ext>
          </a:extLst>
        </xdr:cNvPr>
        <xdr:cNvSpPr txBox="1">
          <a:spLocks noChangeArrowheads="1"/>
        </xdr:cNvSpPr>
      </xdr:nvSpPr>
      <xdr:spPr bwMode="auto">
        <a:xfrm>
          <a:off x="742950" y="19182159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66</xdr:row>
      <xdr:rowOff>15478</xdr:rowOff>
    </xdr:from>
    <xdr:to>
      <xdr:col>9</xdr:col>
      <xdr:colOff>0</xdr:colOff>
      <xdr:row>66</xdr:row>
      <xdr:rowOff>15478</xdr:rowOff>
    </xdr:to>
    <xdr:sp macro="" textlink="">
      <xdr:nvSpPr>
        <xdr:cNvPr id="33" name="Text Box 7">
          <a:extLst>
            <a:ext uri="{FF2B5EF4-FFF2-40B4-BE49-F238E27FC236}">
              <a16:creationId xmlns:a16="http://schemas.microsoft.com/office/drawing/2014/main" id="{AD3796F0-276C-463F-B89F-5D770706F398}"/>
            </a:ext>
          </a:extLst>
        </xdr:cNvPr>
        <xdr:cNvSpPr txBox="1">
          <a:spLocks noChangeArrowheads="1"/>
        </xdr:cNvSpPr>
      </xdr:nvSpPr>
      <xdr:spPr bwMode="auto">
        <a:xfrm>
          <a:off x="47625" y="19179778"/>
          <a:ext cx="824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63</xdr:row>
      <xdr:rowOff>149599</xdr:rowOff>
    </xdr:from>
    <xdr:to>
      <xdr:col>7</xdr:col>
      <xdr:colOff>135029</xdr:colOff>
      <xdr:row>63</xdr:row>
      <xdr:rowOff>149599</xdr:rowOff>
    </xdr:to>
    <xdr:cxnSp macro="">
      <xdr:nvCxnSpPr>
        <xdr:cNvPr id="34" name="Conector reto 33">
          <a:extLst>
            <a:ext uri="{FF2B5EF4-FFF2-40B4-BE49-F238E27FC236}">
              <a16:creationId xmlns:a16="http://schemas.microsoft.com/office/drawing/2014/main" id="{05D2CD48-0E5B-49C8-860C-D6EBD1DA1475}"/>
            </a:ext>
          </a:extLst>
        </xdr:cNvPr>
        <xdr:cNvCxnSpPr/>
      </xdr:nvCxnSpPr>
      <xdr:spPr>
        <a:xfrm>
          <a:off x="2246778" y="18818599"/>
          <a:ext cx="39747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58</xdr:row>
      <xdr:rowOff>11205</xdr:rowOff>
    </xdr:from>
    <xdr:to>
      <xdr:col>7</xdr:col>
      <xdr:colOff>560293</xdr:colOff>
      <xdr:row>58</xdr:row>
      <xdr:rowOff>672352</xdr:rowOff>
    </xdr:to>
    <xdr:sp macro="" textlink="">
      <xdr:nvSpPr>
        <xdr:cNvPr id="35" name="CaixaDeTexto 34">
          <a:extLst>
            <a:ext uri="{FF2B5EF4-FFF2-40B4-BE49-F238E27FC236}">
              <a16:creationId xmlns:a16="http://schemas.microsoft.com/office/drawing/2014/main" id="{EF9B85C2-CCBB-4F33-9730-6D256D0B6F3A}"/>
            </a:ext>
          </a:extLst>
        </xdr:cNvPr>
        <xdr:cNvSpPr txBox="1"/>
      </xdr:nvSpPr>
      <xdr:spPr>
        <a:xfrm>
          <a:off x="2246219" y="15965580"/>
          <a:ext cx="4400549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2</xdr:col>
      <xdr:colOff>672</xdr:colOff>
      <xdr:row>58</xdr:row>
      <xdr:rowOff>35972</xdr:rowOff>
    </xdr:from>
    <xdr:ext cx="1071284" cy="667870"/>
    <xdr:pic>
      <xdr:nvPicPr>
        <xdr:cNvPr id="36" name="Imagem 35" descr="TIMBRE MUNICIPIO">
          <a:extLst>
            <a:ext uri="{FF2B5EF4-FFF2-40B4-BE49-F238E27FC236}">
              <a16:creationId xmlns:a16="http://schemas.microsoft.com/office/drawing/2014/main" id="{76FC6347-72DD-41C2-AC6A-544979F34EC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9322" y="19552697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2</xdr:col>
      <xdr:colOff>114300</xdr:colOff>
      <xdr:row>75</xdr:row>
      <xdr:rowOff>17859</xdr:rowOff>
    </xdr:from>
    <xdr:to>
      <xdr:col>4</xdr:col>
      <xdr:colOff>19050</xdr:colOff>
      <xdr:row>75</xdr:row>
      <xdr:rowOff>17859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FF654FD1-FED1-4825-8014-C512503C5155}"/>
            </a:ext>
          </a:extLst>
        </xdr:cNvPr>
        <xdr:cNvSpPr txBox="1">
          <a:spLocks noChangeArrowheads="1"/>
        </xdr:cNvSpPr>
      </xdr:nvSpPr>
      <xdr:spPr bwMode="auto">
        <a:xfrm>
          <a:off x="742950" y="22382559"/>
          <a:ext cx="15240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de Estado de Transportes e Obras Públicas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Superintendência de Projetos e Custos</a:t>
          </a:r>
        </a:p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Diretoria de Custos</a:t>
          </a:r>
        </a:p>
      </xdr:txBody>
    </xdr:sp>
    <xdr:clientData/>
  </xdr:twoCellAnchor>
  <xdr:twoCellAnchor>
    <xdr:from>
      <xdr:col>0</xdr:col>
      <xdr:colOff>47625</xdr:colOff>
      <xdr:row>75</xdr:row>
      <xdr:rowOff>15478</xdr:rowOff>
    </xdr:from>
    <xdr:to>
      <xdr:col>9</xdr:col>
      <xdr:colOff>0</xdr:colOff>
      <xdr:row>75</xdr:row>
      <xdr:rowOff>15478</xdr:rowOff>
    </xdr:to>
    <xdr:sp macro="" textlink="">
      <xdr:nvSpPr>
        <xdr:cNvPr id="38" name="Text Box 7">
          <a:extLst>
            <a:ext uri="{FF2B5EF4-FFF2-40B4-BE49-F238E27FC236}">
              <a16:creationId xmlns:a16="http://schemas.microsoft.com/office/drawing/2014/main" id="{F1AE6DFD-0321-4E04-998D-634D07D2E996}"/>
            </a:ext>
          </a:extLst>
        </xdr:cNvPr>
        <xdr:cNvSpPr txBox="1">
          <a:spLocks noChangeArrowheads="1"/>
        </xdr:cNvSpPr>
      </xdr:nvSpPr>
      <xdr:spPr bwMode="auto">
        <a:xfrm>
          <a:off x="47625" y="22380178"/>
          <a:ext cx="824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951378</xdr:colOff>
      <xdr:row>72</xdr:row>
      <xdr:rowOff>149599</xdr:rowOff>
    </xdr:from>
    <xdr:to>
      <xdr:col>7</xdr:col>
      <xdr:colOff>135029</xdr:colOff>
      <xdr:row>72</xdr:row>
      <xdr:rowOff>149599</xdr:rowOff>
    </xdr:to>
    <xdr:cxnSp macro="">
      <xdr:nvCxnSpPr>
        <xdr:cNvPr id="39" name="Conector reto 38">
          <a:extLst>
            <a:ext uri="{FF2B5EF4-FFF2-40B4-BE49-F238E27FC236}">
              <a16:creationId xmlns:a16="http://schemas.microsoft.com/office/drawing/2014/main" id="{16B0A363-CB39-4A84-8426-110D1496E875}"/>
            </a:ext>
          </a:extLst>
        </xdr:cNvPr>
        <xdr:cNvCxnSpPr/>
      </xdr:nvCxnSpPr>
      <xdr:spPr>
        <a:xfrm>
          <a:off x="2246778" y="22018999"/>
          <a:ext cx="3974726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750794</xdr:colOff>
      <xdr:row>67</xdr:row>
      <xdr:rowOff>11205</xdr:rowOff>
    </xdr:from>
    <xdr:to>
      <xdr:col>7</xdr:col>
      <xdr:colOff>560293</xdr:colOff>
      <xdr:row>67</xdr:row>
      <xdr:rowOff>672352</xdr:rowOff>
    </xdr:to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id="{E909DFF1-258C-4E1D-BC0D-F7CC971A64E9}"/>
            </a:ext>
          </a:extLst>
        </xdr:cNvPr>
        <xdr:cNvSpPr txBox="1"/>
      </xdr:nvSpPr>
      <xdr:spPr>
        <a:xfrm>
          <a:off x="2246219" y="19585080"/>
          <a:ext cx="4400549" cy="66114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1"/>
            <a:t>PREFEITURA</a:t>
          </a:r>
          <a:r>
            <a:rPr lang="pt-BR" sz="1200" b="1" baseline="0"/>
            <a:t> MUNICIPAL DE DORES DO INDAIÁ</a:t>
          </a:r>
        </a:p>
        <a:p>
          <a:pPr algn="ctr"/>
          <a:r>
            <a:rPr lang="pt-BR" sz="1200" b="1" baseline="0"/>
            <a:t>ESTADO DE MINAS GERAIS - CNPJ: 18.301.010/0001-22</a:t>
          </a:r>
        </a:p>
        <a:p>
          <a:pPr algn="ctr"/>
          <a:r>
            <a:rPr lang="pt-BR" sz="1200" b="1" baseline="0"/>
            <a:t>DEPARTAMENTO DE ENGENHARIA E CONVÊNIOS</a:t>
          </a:r>
        </a:p>
      </xdr:txBody>
    </xdr:sp>
    <xdr:clientData/>
  </xdr:twoCellAnchor>
  <xdr:oneCellAnchor>
    <xdr:from>
      <xdr:col>1</xdr:col>
      <xdr:colOff>19722</xdr:colOff>
      <xdr:row>67</xdr:row>
      <xdr:rowOff>74072</xdr:rowOff>
    </xdr:from>
    <xdr:ext cx="1071284" cy="667870"/>
    <xdr:pic>
      <xdr:nvPicPr>
        <xdr:cNvPr id="41" name="Imagem 40" descr="TIMBRE MUNICIPIO">
          <a:extLst>
            <a:ext uri="{FF2B5EF4-FFF2-40B4-BE49-F238E27FC236}">
              <a16:creationId xmlns:a16="http://schemas.microsoft.com/office/drawing/2014/main" id="{A2CDEE2B-8DF9-4E5D-9785-5731002BC25F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48347" y="22791197"/>
          <a:ext cx="1071284" cy="667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87600</xdr:colOff>
      <xdr:row>0</xdr:row>
      <xdr:rowOff>130305</xdr:rowOff>
    </xdr:from>
    <xdr:to>
      <xdr:col>7</xdr:col>
      <xdr:colOff>523875</xdr:colOff>
      <xdr:row>0</xdr:row>
      <xdr:rowOff>1076325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CADCC45-72E6-4AB5-B4CF-F6C540E897F4}"/>
            </a:ext>
          </a:extLst>
        </xdr:cNvPr>
        <xdr:cNvSpPr txBox="1"/>
      </xdr:nvSpPr>
      <xdr:spPr>
        <a:xfrm>
          <a:off x="2392650" y="130305"/>
          <a:ext cx="4503450" cy="9460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400" b="1"/>
            <a:t>PREFEITURA</a:t>
          </a:r>
          <a:r>
            <a:rPr lang="pt-BR" sz="1400" b="1" baseline="0"/>
            <a:t> MUNICIPAL DE DORES DO INDAIÁ</a:t>
          </a:r>
        </a:p>
        <a:p>
          <a:pPr algn="ctr"/>
          <a:r>
            <a:rPr lang="pt-BR" sz="1400" b="1" baseline="0"/>
            <a:t>ESTADO DE MINAS GERAIS - CNPJ: 18.301.010/0001-22</a:t>
          </a:r>
        </a:p>
        <a:p>
          <a:pPr algn="ctr"/>
          <a:r>
            <a:rPr lang="pt-BR" sz="1400" b="1" baseline="0"/>
            <a:t>DEPARTAMENTO DE ENGENHARIA E CONVÊNIOS</a:t>
          </a:r>
        </a:p>
      </xdr:txBody>
    </xdr:sp>
    <xdr:clientData/>
  </xdr:twoCellAnchor>
  <xdr:twoCellAnchor editAs="oneCell">
    <xdr:from>
      <xdr:col>1</xdr:col>
      <xdr:colOff>259050</xdr:colOff>
      <xdr:row>0</xdr:row>
      <xdr:rowOff>130304</xdr:rowOff>
    </xdr:from>
    <xdr:to>
      <xdr:col>2</xdr:col>
      <xdr:colOff>0</xdr:colOff>
      <xdr:row>0</xdr:row>
      <xdr:rowOff>1028699</xdr:rowOff>
    </xdr:to>
    <xdr:pic>
      <xdr:nvPicPr>
        <xdr:cNvPr id="4" name="Imagem 3" descr="TIMBRE MUNICIPIO">
          <a:extLst>
            <a:ext uri="{FF2B5EF4-FFF2-40B4-BE49-F238E27FC236}">
              <a16:creationId xmlns:a16="http://schemas.microsoft.com/office/drawing/2014/main" id="{5B1DAB29-7AA0-4DAE-BA98-7D0799D84D5A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1000" y="130304"/>
          <a:ext cx="1588800" cy="898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Meu%20Drive\Pedro%20Fonseca%20Engenharia\07_Processos%20Prefeitura\01_Projetos\02_Praca%20Abaete\PLE%20CAIX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Eventograma_e_Quantitativos"/>
      <sheetName val="Detalhamento"/>
      <sheetName val="Cronograma"/>
      <sheetName val="PLE"/>
      <sheetName val="Resumo_de_Acompanhamento"/>
      <sheetName val="CronoPre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srredes.com.br/.com.br%20(valor%20%20+%20frete)" TargetMode="External"/><Relationship Id="rId1" Type="http://schemas.openxmlformats.org/officeDocument/2006/relationships/hyperlink" Target="http://www.leroymerlin.com.br/%20(valor%20total%20com%20o%20frete)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2"/>
  <sheetViews>
    <sheetView showGridLines="0" showZeros="0" tabSelected="1" view="pageBreakPreview" topLeftCell="A37" zoomScaleNormal="100" zoomScaleSheetLayoutView="100" workbookViewId="0">
      <selection activeCell="I30" sqref="I30"/>
    </sheetView>
  </sheetViews>
  <sheetFormatPr defaultColWidth="9.140625" defaultRowHeight="12.75" x14ac:dyDescent="0.2"/>
  <cols>
    <col min="1" max="1" width="5.85546875" style="1" bestFit="1" customWidth="1"/>
    <col min="2" max="2" width="13.28515625" style="2" bestFit="1" customWidth="1"/>
    <col min="3" max="3" width="15.140625" style="3" customWidth="1"/>
    <col min="4" max="4" width="81.7109375" style="1" bestFit="1" customWidth="1"/>
    <col min="5" max="5" width="9.140625" style="1"/>
    <col min="6" max="6" width="14.5703125" style="1" customWidth="1"/>
    <col min="7" max="7" width="13.85546875" style="3" customWidth="1"/>
    <col min="8" max="8" width="13.5703125" style="3" customWidth="1"/>
    <col min="9" max="9" width="16.7109375" style="25" bestFit="1" customWidth="1"/>
    <col min="10" max="10" width="9.140625" style="1"/>
    <col min="11" max="11" width="12.7109375" style="1" bestFit="1" customWidth="1"/>
    <col min="12" max="16384" width="9.140625" style="1"/>
  </cols>
  <sheetData>
    <row r="1" spans="1:10" ht="84" customHeight="1" x14ac:dyDescent="0.2">
      <c r="A1" s="113"/>
      <c r="B1" s="114"/>
      <c r="C1" s="114"/>
      <c r="D1" s="114"/>
      <c r="E1" s="114"/>
      <c r="F1" s="114"/>
      <c r="G1" s="114"/>
      <c r="H1" s="114"/>
      <c r="I1" s="115"/>
    </row>
    <row r="2" spans="1:10" ht="15.75" x14ac:dyDescent="0.25">
      <c r="A2" s="117" t="s">
        <v>75</v>
      </c>
      <c r="B2" s="117"/>
      <c r="C2" s="117"/>
      <c r="D2" s="117"/>
      <c r="E2" s="117"/>
      <c r="F2" s="117"/>
      <c r="G2" s="117"/>
      <c r="H2" s="117"/>
      <c r="I2" s="117"/>
    </row>
    <row r="3" spans="1:10" ht="12.75" hidden="1" customHeight="1" x14ac:dyDescent="0.2">
      <c r="A3" s="118"/>
      <c r="B3" s="118"/>
      <c r="C3" s="118"/>
      <c r="D3" s="118"/>
      <c r="E3" s="118"/>
      <c r="F3" s="118"/>
      <c r="G3" s="118"/>
      <c r="H3" s="118"/>
      <c r="I3" s="118"/>
    </row>
    <row r="4" spans="1:10" ht="20.100000000000001" customHeight="1" x14ac:dyDescent="0.2">
      <c r="A4" s="119" t="s">
        <v>76</v>
      </c>
      <c r="B4" s="119"/>
      <c r="C4" s="119"/>
      <c r="D4" s="119"/>
      <c r="E4" s="119"/>
      <c r="F4" s="119"/>
      <c r="G4" s="119"/>
      <c r="H4" s="119"/>
      <c r="I4" s="119"/>
    </row>
    <row r="5" spans="1:10" ht="15.75" hidden="1" customHeight="1" x14ac:dyDescent="0.2">
      <c r="A5" s="8"/>
      <c r="B5" s="8"/>
      <c r="C5" s="8"/>
      <c r="D5" s="8"/>
      <c r="E5" s="8"/>
      <c r="F5" s="8"/>
      <c r="G5" s="8"/>
      <c r="H5" s="8"/>
      <c r="I5" s="20"/>
    </row>
    <row r="6" spans="1:10" ht="20.100000000000001" customHeight="1" x14ac:dyDescent="0.2">
      <c r="A6" s="116" t="s">
        <v>15</v>
      </c>
      <c r="B6" s="116"/>
      <c r="C6" s="116"/>
      <c r="D6" s="116"/>
      <c r="E6" s="116"/>
      <c r="F6" s="116"/>
      <c r="G6" s="116" t="s">
        <v>17</v>
      </c>
      <c r="H6" s="116"/>
      <c r="I6" s="116"/>
    </row>
    <row r="7" spans="1:10" ht="20.100000000000001" customHeight="1" x14ac:dyDescent="0.2">
      <c r="A7" s="120" t="s">
        <v>237</v>
      </c>
      <c r="B7" s="120"/>
      <c r="C7" s="120"/>
      <c r="D7" s="120"/>
      <c r="E7" s="120"/>
      <c r="F7" s="120"/>
      <c r="G7" s="116" t="s">
        <v>217</v>
      </c>
      <c r="H7" s="116"/>
      <c r="I7" s="116"/>
    </row>
    <row r="8" spans="1:10" ht="20.100000000000001" customHeight="1" x14ac:dyDescent="0.2">
      <c r="A8" s="116" t="s">
        <v>241</v>
      </c>
      <c r="B8" s="116"/>
      <c r="C8" s="116"/>
      <c r="D8" s="116"/>
      <c r="E8" s="116"/>
      <c r="F8" s="116" t="s">
        <v>11</v>
      </c>
      <c r="G8" s="116"/>
      <c r="H8" s="116"/>
      <c r="I8" s="116"/>
    </row>
    <row r="9" spans="1:10" ht="20.100000000000001" customHeight="1" x14ac:dyDescent="0.2">
      <c r="A9" s="116" t="s">
        <v>174</v>
      </c>
      <c r="B9" s="116"/>
      <c r="C9" s="116"/>
      <c r="D9" s="116"/>
      <c r="E9" s="116"/>
      <c r="F9" s="121" t="s">
        <v>7</v>
      </c>
      <c r="G9" s="121" t="s">
        <v>5</v>
      </c>
      <c r="H9" s="61" t="s">
        <v>18</v>
      </c>
      <c r="I9" s="60" t="s">
        <v>6</v>
      </c>
    </row>
    <row r="10" spans="1:10" ht="20.100000000000001" customHeight="1" x14ac:dyDescent="0.2">
      <c r="A10" s="125" t="s">
        <v>74</v>
      </c>
      <c r="B10" s="125"/>
      <c r="C10" s="125"/>
      <c r="D10" s="125"/>
      <c r="E10" s="125"/>
      <c r="F10" s="121"/>
      <c r="G10" s="121"/>
      <c r="H10" s="61" t="s">
        <v>8</v>
      </c>
      <c r="I10" s="76">
        <f>BDI!E23</f>
        <v>0.23649999999999999</v>
      </c>
    </row>
    <row r="11" spans="1:10" ht="24.75" hidden="1" customHeight="1" x14ac:dyDescent="0.2">
      <c r="A11" s="126"/>
      <c r="B11" s="126"/>
      <c r="C11" s="126"/>
      <c r="D11" s="126"/>
      <c r="E11" s="126"/>
      <c r="F11" s="126"/>
      <c r="G11" s="126"/>
      <c r="H11" s="126"/>
      <c r="I11" s="126"/>
    </row>
    <row r="12" spans="1:10" ht="38.25" x14ac:dyDescent="0.2">
      <c r="A12" s="62" t="s">
        <v>0</v>
      </c>
      <c r="B12" s="127" t="s">
        <v>4</v>
      </c>
      <c r="C12" s="127"/>
      <c r="D12" s="62" t="s">
        <v>1</v>
      </c>
      <c r="E12" s="62" t="s">
        <v>3</v>
      </c>
      <c r="F12" s="62" t="s">
        <v>2</v>
      </c>
      <c r="G12" s="9" t="s">
        <v>12</v>
      </c>
      <c r="H12" s="9" t="s">
        <v>13</v>
      </c>
      <c r="I12" s="21" t="s">
        <v>9</v>
      </c>
    </row>
    <row r="13" spans="1:10" ht="12.75" customHeight="1" x14ac:dyDescent="0.2">
      <c r="A13" s="4">
        <v>1</v>
      </c>
      <c r="B13" s="7"/>
      <c r="C13" s="7"/>
      <c r="D13" s="7" t="s">
        <v>218</v>
      </c>
      <c r="E13" s="7"/>
      <c r="F13" s="7"/>
      <c r="G13" s="19"/>
      <c r="H13" s="19"/>
      <c r="I13" s="26">
        <f>SUM(I14:I22)</f>
        <v>61203.786</v>
      </c>
    </row>
    <row r="14" spans="1:10" ht="40.5" x14ac:dyDescent="0.2">
      <c r="A14" s="54" t="s">
        <v>16</v>
      </c>
      <c r="B14" s="55" t="s">
        <v>184</v>
      </c>
      <c r="C14" s="55" t="s">
        <v>78</v>
      </c>
      <c r="D14" s="57" t="s">
        <v>185</v>
      </c>
      <c r="E14" s="52" t="s">
        <v>77</v>
      </c>
      <c r="F14" s="58">
        <v>17.45</v>
      </c>
      <c r="G14" s="51">
        <v>68.37</v>
      </c>
      <c r="H14" s="6">
        <f t="shared" ref="H14:H41" si="0">ROUND(G14+(G14*$I$10),2)</f>
        <v>84.54</v>
      </c>
      <c r="I14" s="6">
        <f>F14*H14</f>
        <v>1475.223</v>
      </c>
      <c r="J14" s="1">
        <f>I14*100/$I$42</f>
        <v>1.8221590602963931</v>
      </c>
    </row>
    <row r="15" spans="1:10" ht="54" x14ac:dyDescent="0.2">
      <c r="A15" s="54" t="s">
        <v>142</v>
      </c>
      <c r="B15" s="55" t="s">
        <v>85</v>
      </c>
      <c r="C15" s="55" t="s">
        <v>78</v>
      </c>
      <c r="D15" s="57" t="s">
        <v>86</v>
      </c>
      <c r="E15" s="52" t="s">
        <v>77</v>
      </c>
      <c r="F15" s="58">
        <v>34.9</v>
      </c>
      <c r="G15" s="51">
        <v>9.4600000000000009</v>
      </c>
      <c r="H15" s="6">
        <f t="shared" si="0"/>
        <v>11.7</v>
      </c>
      <c r="I15" s="6">
        <f t="shared" ref="I15:I22" si="1">F15*H15</f>
        <v>408.33</v>
      </c>
      <c r="J15" s="1">
        <f t="shared" ref="J15:J41" si="2">I15*100/$I$42</f>
        <v>0.50435914373001656</v>
      </c>
    </row>
    <row r="16" spans="1:10" ht="40.5" x14ac:dyDescent="0.2">
      <c r="A16" s="250" t="s">
        <v>144</v>
      </c>
      <c r="B16" s="251" t="s">
        <v>80</v>
      </c>
      <c r="C16" s="251" t="s">
        <v>78</v>
      </c>
      <c r="D16" s="252" t="s">
        <v>81</v>
      </c>
      <c r="E16" s="253" t="s">
        <v>77</v>
      </c>
      <c r="F16" s="254">
        <v>1040</v>
      </c>
      <c r="G16" s="51">
        <v>41.2</v>
      </c>
      <c r="H16" s="6">
        <f t="shared" si="0"/>
        <v>50.94</v>
      </c>
      <c r="I16" s="6">
        <f t="shared" si="1"/>
        <v>52977.599999999999</v>
      </c>
      <c r="J16" s="1">
        <f>I16*100/$I$42</f>
        <v>65.436624722335679</v>
      </c>
    </row>
    <row r="17" spans="1:10" ht="54" x14ac:dyDescent="0.2">
      <c r="A17" s="54" t="s">
        <v>143</v>
      </c>
      <c r="B17" s="55" t="s">
        <v>83</v>
      </c>
      <c r="C17" s="55" t="s">
        <v>78</v>
      </c>
      <c r="D17" s="57" t="s">
        <v>82</v>
      </c>
      <c r="E17" s="52" t="s">
        <v>84</v>
      </c>
      <c r="F17" s="58">
        <v>178.5</v>
      </c>
      <c r="G17" s="51">
        <v>19.28</v>
      </c>
      <c r="H17" s="6">
        <f t="shared" si="0"/>
        <v>23.84</v>
      </c>
      <c r="I17" s="6">
        <f t="shared" si="1"/>
        <v>4255.4399999999996</v>
      </c>
      <c r="J17" s="1">
        <f t="shared" si="2"/>
        <v>5.2562145191253675</v>
      </c>
    </row>
    <row r="18" spans="1:10" ht="27" x14ac:dyDescent="0.2">
      <c r="A18" s="54" t="s">
        <v>145</v>
      </c>
      <c r="B18" s="55" t="s">
        <v>139</v>
      </c>
      <c r="C18" s="55" t="s">
        <v>78</v>
      </c>
      <c r="D18" s="57" t="s">
        <v>140</v>
      </c>
      <c r="E18" s="52" t="s">
        <v>141</v>
      </c>
      <c r="F18" s="58">
        <v>3.6</v>
      </c>
      <c r="G18" s="51">
        <v>12.24</v>
      </c>
      <c r="H18" s="6">
        <f t="shared" si="0"/>
        <v>15.13</v>
      </c>
      <c r="I18" s="6">
        <f t="shared" si="1"/>
        <v>54.468000000000004</v>
      </c>
      <c r="J18" s="1">
        <f t="shared" si="2"/>
        <v>6.7277530038661243E-2</v>
      </c>
    </row>
    <row r="19" spans="1:10" ht="29.25" customHeight="1" x14ac:dyDescent="0.2">
      <c r="A19" s="54" t="s">
        <v>147</v>
      </c>
      <c r="B19" s="55" t="s">
        <v>108</v>
      </c>
      <c r="C19" s="55" t="s">
        <v>108</v>
      </c>
      <c r="D19" s="57" t="s">
        <v>91</v>
      </c>
      <c r="E19" s="52" t="s">
        <v>79</v>
      </c>
      <c r="F19" s="58">
        <v>1</v>
      </c>
      <c r="G19" s="51">
        <v>325.22000000000003</v>
      </c>
      <c r="H19" s="6">
        <f t="shared" si="0"/>
        <v>402.13</v>
      </c>
      <c r="I19" s="6">
        <f t="shared" si="1"/>
        <v>402.13</v>
      </c>
      <c r="J19" s="1">
        <f t="shared" si="2"/>
        <v>0.49670105666532355</v>
      </c>
    </row>
    <row r="20" spans="1:10" ht="13.5" x14ac:dyDescent="0.2">
      <c r="A20" s="54" t="s">
        <v>146</v>
      </c>
      <c r="B20" s="55" t="s">
        <v>92</v>
      </c>
      <c r="C20" s="55" t="s">
        <v>78</v>
      </c>
      <c r="D20" s="57" t="s">
        <v>93</v>
      </c>
      <c r="E20" s="52" t="s">
        <v>94</v>
      </c>
      <c r="F20" s="58">
        <v>8</v>
      </c>
      <c r="G20" s="51">
        <v>24.27</v>
      </c>
      <c r="H20" s="6">
        <f t="shared" si="0"/>
        <v>30.01</v>
      </c>
      <c r="I20" s="6">
        <f t="shared" si="1"/>
        <v>240.08</v>
      </c>
      <c r="J20" s="1">
        <f t="shared" si="2"/>
        <v>0.29654089395024213</v>
      </c>
    </row>
    <row r="21" spans="1:10" ht="40.5" x14ac:dyDescent="0.2">
      <c r="A21" s="54" t="s">
        <v>209</v>
      </c>
      <c r="B21" s="55" t="s">
        <v>170</v>
      </c>
      <c r="C21" s="55" t="s">
        <v>78</v>
      </c>
      <c r="D21" s="57" t="s">
        <v>171</v>
      </c>
      <c r="E21" s="5" t="s">
        <v>84</v>
      </c>
      <c r="F21" s="58">
        <v>178.5</v>
      </c>
      <c r="G21" s="51">
        <v>3.61</v>
      </c>
      <c r="H21" s="6">
        <f t="shared" si="0"/>
        <v>4.46</v>
      </c>
      <c r="I21" s="6">
        <f t="shared" si="1"/>
        <v>796.11</v>
      </c>
      <c r="J21" s="1">
        <f t="shared" si="2"/>
        <v>0.98333543436657478</v>
      </c>
    </row>
    <row r="22" spans="1:10" ht="55.5" customHeight="1" x14ac:dyDescent="0.2">
      <c r="A22" s="54" t="s">
        <v>210</v>
      </c>
      <c r="B22" s="55" t="s">
        <v>172</v>
      </c>
      <c r="C22" s="55" t="s">
        <v>78</v>
      </c>
      <c r="D22" s="57" t="s">
        <v>173</v>
      </c>
      <c r="E22" s="5" t="s">
        <v>84</v>
      </c>
      <c r="F22" s="58">
        <v>178.5</v>
      </c>
      <c r="G22" s="51">
        <v>2.69</v>
      </c>
      <c r="H22" s="6">
        <f t="shared" si="0"/>
        <v>3.33</v>
      </c>
      <c r="I22" s="6">
        <f t="shared" si="1"/>
        <v>594.40499999999997</v>
      </c>
      <c r="J22" s="1">
        <f t="shared" si="2"/>
        <v>0.73419439382078344</v>
      </c>
    </row>
    <row r="23" spans="1:10" ht="13.5" x14ac:dyDescent="0.2">
      <c r="A23" s="85">
        <v>2</v>
      </c>
      <c r="B23" s="79"/>
      <c r="C23" s="79"/>
      <c r="D23" s="84" t="s">
        <v>138</v>
      </c>
      <c r="E23" s="80"/>
      <c r="F23" s="81"/>
      <c r="G23" s="82"/>
      <c r="H23" s="83"/>
      <c r="I23" s="86">
        <f>SUM(I24:I33)</f>
        <v>14899.897999999999</v>
      </c>
      <c r="J23" s="1">
        <f t="shared" si="2"/>
        <v>18.403986474039591</v>
      </c>
    </row>
    <row r="24" spans="1:10" ht="13.5" x14ac:dyDescent="0.2">
      <c r="A24" s="54" t="s">
        <v>148</v>
      </c>
      <c r="B24" s="55" t="s">
        <v>108</v>
      </c>
      <c r="C24" s="55" t="s">
        <v>108</v>
      </c>
      <c r="D24" s="57" t="s">
        <v>105</v>
      </c>
      <c r="E24" s="5" t="s">
        <v>79</v>
      </c>
      <c r="F24" s="58">
        <v>9</v>
      </c>
      <c r="G24" s="51">
        <v>278.64999999999998</v>
      </c>
      <c r="H24" s="6">
        <f t="shared" si="0"/>
        <v>344.55</v>
      </c>
      <c r="I24" s="6">
        <f>F24*H24</f>
        <v>3100.9500000000003</v>
      </c>
      <c r="J24" s="1">
        <f t="shared" si="2"/>
        <v>3.8302169489128768</v>
      </c>
    </row>
    <row r="25" spans="1:10" ht="13.5" x14ac:dyDescent="0.2">
      <c r="A25" s="54" t="s">
        <v>149</v>
      </c>
      <c r="B25" s="55" t="s">
        <v>108</v>
      </c>
      <c r="C25" s="55" t="s">
        <v>108</v>
      </c>
      <c r="D25" s="57" t="s">
        <v>109</v>
      </c>
      <c r="E25" s="5" t="s">
        <v>79</v>
      </c>
      <c r="F25" s="58">
        <v>1</v>
      </c>
      <c r="G25" s="51">
        <v>166.5</v>
      </c>
      <c r="H25" s="6">
        <f t="shared" si="0"/>
        <v>205.88</v>
      </c>
      <c r="I25" s="6">
        <f t="shared" ref="I25:I33" si="3">F25*H25</f>
        <v>205.88</v>
      </c>
      <c r="J25" s="1">
        <f t="shared" si="2"/>
        <v>0.25429789756112903</v>
      </c>
    </row>
    <row r="26" spans="1:10" ht="13.5" x14ac:dyDescent="0.2">
      <c r="A26" s="54" t="s">
        <v>150</v>
      </c>
      <c r="B26" s="55" t="s">
        <v>108</v>
      </c>
      <c r="C26" s="55" t="s">
        <v>108</v>
      </c>
      <c r="D26" s="57" t="s">
        <v>110</v>
      </c>
      <c r="E26" s="5" t="s">
        <v>79</v>
      </c>
      <c r="F26" s="58">
        <v>19</v>
      </c>
      <c r="G26" s="51">
        <v>52.39</v>
      </c>
      <c r="H26" s="6">
        <f t="shared" si="0"/>
        <v>64.78</v>
      </c>
      <c r="I26" s="6">
        <f t="shared" si="3"/>
        <v>1230.82</v>
      </c>
      <c r="J26" s="1">
        <f t="shared" si="2"/>
        <v>1.5202785033815271</v>
      </c>
    </row>
    <row r="27" spans="1:10" ht="13.5" x14ac:dyDescent="0.2">
      <c r="A27" s="54" t="s">
        <v>151</v>
      </c>
      <c r="B27" s="55" t="s">
        <v>106</v>
      </c>
      <c r="C27" s="55" t="s">
        <v>37</v>
      </c>
      <c r="D27" s="57" t="s">
        <v>107</v>
      </c>
      <c r="E27" s="5" t="s">
        <v>94</v>
      </c>
      <c r="F27" s="58">
        <v>88</v>
      </c>
      <c r="G27" s="51">
        <v>31.63</v>
      </c>
      <c r="H27" s="6">
        <f t="shared" si="0"/>
        <v>39.11</v>
      </c>
      <c r="I27" s="6">
        <f t="shared" si="3"/>
        <v>3441.68</v>
      </c>
      <c r="J27" s="1">
        <f t="shared" si="2"/>
        <v>4.2510782401310792</v>
      </c>
    </row>
    <row r="28" spans="1:10" ht="13.5" x14ac:dyDescent="0.2">
      <c r="A28" s="54" t="s">
        <v>152</v>
      </c>
      <c r="B28" s="55" t="s">
        <v>161</v>
      </c>
      <c r="C28" s="55" t="s">
        <v>37</v>
      </c>
      <c r="D28" s="57" t="s">
        <v>162</v>
      </c>
      <c r="E28" s="5" t="s">
        <v>94</v>
      </c>
      <c r="F28" s="58">
        <v>88</v>
      </c>
      <c r="G28" s="51">
        <v>25.52</v>
      </c>
      <c r="H28" s="6">
        <f t="shared" si="0"/>
        <v>31.56</v>
      </c>
      <c r="I28" s="6">
        <f t="shared" si="3"/>
        <v>2777.2799999999997</v>
      </c>
      <c r="J28" s="1">
        <f t="shared" si="2"/>
        <v>3.4304277488759101</v>
      </c>
    </row>
    <row r="29" spans="1:10" ht="27" x14ac:dyDescent="0.2">
      <c r="A29" s="54" t="s">
        <v>153</v>
      </c>
      <c r="B29" s="55" t="s">
        <v>115</v>
      </c>
      <c r="C29" s="55" t="s">
        <v>78</v>
      </c>
      <c r="D29" s="57" t="s">
        <v>116</v>
      </c>
      <c r="E29" s="5" t="s">
        <v>84</v>
      </c>
      <c r="F29" s="58">
        <v>196.35</v>
      </c>
      <c r="G29" s="51">
        <v>5.08</v>
      </c>
      <c r="H29" s="6">
        <f t="shared" si="0"/>
        <v>6.28</v>
      </c>
      <c r="I29" s="6">
        <f t="shared" si="3"/>
        <v>1233.078</v>
      </c>
      <c r="J29" s="1">
        <f t="shared" si="2"/>
        <v>1.5230675292834752</v>
      </c>
    </row>
    <row r="30" spans="1:10" ht="27" x14ac:dyDescent="0.2">
      <c r="A30" s="54" t="s">
        <v>154</v>
      </c>
      <c r="B30" s="55" t="s">
        <v>117</v>
      </c>
      <c r="C30" s="55" t="s">
        <v>37</v>
      </c>
      <c r="D30" s="57" t="s">
        <v>118</v>
      </c>
      <c r="E30" s="5" t="s">
        <v>84</v>
      </c>
      <c r="F30" s="58">
        <v>393</v>
      </c>
      <c r="G30" s="51">
        <v>4.47</v>
      </c>
      <c r="H30" s="6">
        <f t="shared" si="0"/>
        <v>5.53</v>
      </c>
      <c r="I30" s="6">
        <f t="shared" si="3"/>
        <v>2173.29</v>
      </c>
      <c r="J30" s="1">
        <f t="shared" si="2"/>
        <v>2.6843941994881781</v>
      </c>
    </row>
    <row r="31" spans="1:10" ht="27" x14ac:dyDescent="0.2">
      <c r="A31" s="54" t="s">
        <v>155</v>
      </c>
      <c r="B31" s="55" t="s">
        <v>119</v>
      </c>
      <c r="C31" s="55" t="s">
        <v>37</v>
      </c>
      <c r="D31" s="57" t="s">
        <v>120</v>
      </c>
      <c r="E31" s="5" t="s">
        <v>79</v>
      </c>
      <c r="F31" s="58">
        <v>5</v>
      </c>
      <c r="G31" s="51">
        <v>34.93</v>
      </c>
      <c r="H31" s="6">
        <f t="shared" si="0"/>
        <v>43.19</v>
      </c>
      <c r="I31" s="6">
        <f t="shared" si="3"/>
        <v>215.95</v>
      </c>
      <c r="J31" s="1">
        <f t="shared" si="2"/>
        <v>0.26673611316459012</v>
      </c>
    </row>
    <row r="32" spans="1:10" ht="27" x14ac:dyDescent="0.2">
      <c r="A32" s="54" t="s">
        <v>156</v>
      </c>
      <c r="B32" s="55" t="s">
        <v>121</v>
      </c>
      <c r="C32" s="55" t="s">
        <v>37</v>
      </c>
      <c r="D32" s="57" t="s">
        <v>122</v>
      </c>
      <c r="E32" s="5" t="s">
        <v>79</v>
      </c>
      <c r="F32" s="58">
        <v>5</v>
      </c>
      <c r="G32" s="51">
        <v>47.82</v>
      </c>
      <c r="H32" s="6">
        <f t="shared" si="0"/>
        <v>59.13</v>
      </c>
      <c r="I32" s="6">
        <f t="shared" si="3"/>
        <v>295.65000000000003</v>
      </c>
      <c r="J32" s="1">
        <f t="shared" si="2"/>
        <v>0.36517958720588595</v>
      </c>
    </row>
    <row r="33" spans="1:11" ht="13.5" x14ac:dyDescent="0.2">
      <c r="A33" s="54" t="s">
        <v>163</v>
      </c>
      <c r="B33" s="55" t="s">
        <v>108</v>
      </c>
      <c r="C33" s="55" t="s">
        <v>108</v>
      </c>
      <c r="D33" s="57" t="s">
        <v>134</v>
      </c>
      <c r="E33" s="5" t="s">
        <v>79</v>
      </c>
      <c r="F33" s="58">
        <v>4</v>
      </c>
      <c r="G33" s="51">
        <v>45.56</v>
      </c>
      <c r="H33" s="6">
        <f t="shared" si="0"/>
        <v>56.33</v>
      </c>
      <c r="I33" s="6">
        <f t="shared" si="3"/>
        <v>225.32</v>
      </c>
      <c r="J33" s="1">
        <f t="shared" si="2"/>
        <v>0.27830970603494071</v>
      </c>
    </row>
    <row r="34" spans="1:11" ht="13.5" x14ac:dyDescent="0.2">
      <c r="A34" s="85">
        <v>3</v>
      </c>
      <c r="B34" s="79"/>
      <c r="C34" s="79"/>
      <c r="D34" s="84" t="s">
        <v>191</v>
      </c>
      <c r="E34" s="87"/>
      <c r="F34" s="81"/>
      <c r="G34" s="82"/>
      <c r="H34" s="83"/>
      <c r="I34" s="86">
        <f>SUM(I35:I41)</f>
        <v>4856.4820000000009</v>
      </c>
      <c r="J34" s="1">
        <f t="shared" si="2"/>
        <v>5.9986067716313736</v>
      </c>
    </row>
    <row r="35" spans="1:11" ht="13.5" x14ac:dyDescent="0.2">
      <c r="A35" s="54" t="s">
        <v>192</v>
      </c>
      <c r="B35" s="55" t="s">
        <v>108</v>
      </c>
      <c r="C35" s="55" t="s">
        <v>108</v>
      </c>
      <c r="D35" s="57" t="s">
        <v>186</v>
      </c>
      <c r="E35" s="5" t="s">
        <v>79</v>
      </c>
      <c r="F35" s="58">
        <v>1</v>
      </c>
      <c r="G35" s="51">
        <v>1559.76</v>
      </c>
      <c r="H35" s="6">
        <f t="shared" si="0"/>
        <v>1928.64</v>
      </c>
      <c r="I35" s="6">
        <f t="shared" ref="I35:I41" si="4">H35*F35</f>
        <v>1928.64</v>
      </c>
      <c r="J35" s="1">
        <f t="shared" si="2"/>
        <v>2.3822085542660574</v>
      </c>
    </row>
    <row r="36" spans="1:11" ht="13.5" x14ac:dyDescent="0.2">
      <c r="A36" s="54" t="s">
        <v>195</v>
      </c>
      <c r="B36" s="55" t="s">
        <v>108</v>
      </c>
      <c r="C36" s="55" t="s">
        <v>108</v>
      </c>
      <c r="D36" s="57" t="s">
        <v>193</v>
      </c>
      <c r="E36" s="5" t="s">
        <v>79</v>
      </c>
      <c r="F36" s="58">
        <v>1</v>
      </c>
      <c r="G36" s="51">
        <v>136.18</v>
      </c>
      <c r="H36" s="6">
        <f t="shared" si="0"/>
        <v>168.39</v>
      </c>
      <c r="I36" s="6">
        <f t="shared" si="4"/>
        <v>168.39</v>
      </c>
      <c r="J36" s="1">
        <f t="shared" si="2"/>
        <v>0.20799117432639652</v>
      </c>
    </row>
    <row r="37" spans="1:11" ht="13.5" x14ac:dyDescent="0.2">
      <c r="A37" s="54" t="s">
        <v>196</v>
      </c>
      <c r="B37" s="55" t="s">
        <v>230</v>
      </c>
      <c r="C37" s="55" t="s">
        <v>78</v>
      </c>
      <c r="D37" s="57" t="s">
        <v>231</v>
      </c>
      <c r="E37" s="5" t="s">
        <v>94</v>
      </c>
      <c r="F37" s="58">
        <v>44</v>
      </c>
      <c r="G37" s="51">
        <v>24.47</v>
      </c>
      <c r="H37" s="6">
        <f t="shared" si="0"/>
        <v>30.26</v>
      </c>
      <c r="I37" s="6">
        <f t="shared" si="4"/>
        <v>1331.44</v>
      </c>
      <c r="J37" s="1">
        <f t="shared" si="2"/>
        <v>1.644561845389497</v>
      </c>
    </row>
    <row r="38" spans="1:11" ht="13.5" x14ac:dyDescent="0.2">
      <c r="A38" s="54" t="s">
        <v>200</v>
      </c>
      <c r="B38" s="55" t="s">
        <v>108</v>
      </c>
      <c r="C38" s="55" t="s">
        <v>108</v>
      </c>
      <c r="D38" s="57" t="s">
        <v>203</v>
      </c>
      <c r="E38" s="5" t="s">
        <v>79</v>
      </c>
      <c r="F38" s="58">
        <v>1</v>
      </c>
      <c r="G38" s="51">
        <v>391.06</v>
      </c>
      <c r="H38" s="6">
        <f t="shared" si="0"/>
        <v>483.55</v>
      </c>
      <c r="I38" s="6">
        <f t="shared" si="4"/>
        <v>483.55</v>
      </c>
      <c r="J38" s="1">
        <f t="shared" si="2"/>
        <v>0.5972690322794052</v>
      </c>
    </row>
    <row r="39" spans="1:11" ht="13.5" x14ac:dyDescent="0.2">
      <c r="A39" s="54" t="s">
        <v>204</v>
      </c>
      <c r="B39" s="55" t="s">
        <v>205</v>
      </c>
      <c r="C39" s="55" t="s">
        <v>78</v>
      </c>
      <c r="D39" s="57" t="s">
        <v>206</v>
      </c>
      <c r="E39" s="5" t="s">
        <v>94</v>
      </c>
      <c r="F39" s="58">
        <v>4</v>
      </c>
      <c r="G39" s="51">
        <v>27.92</v>
      </c>
      <c r="H39" s="6">
        <f t="shared" si="0"/>
        <v>34.520000000000003</v>
      </c>
      <c r="I39" s="6">
        <f t="shared" si="4"/>
        <v>138.08000000000001</v>
      </c>
      <c r="J39" s="1">
        <f t="shared" si="2"/>
        <v>0.17055300998271178</v>
      </c>
    </row>
    <row r="40" spans="1:11" ht="45" customHeight="1" x14ac:dyDescent="0.2">
      <c r="A40" s="54" t="s">
        <v>221</v>
      </c>
      <c r="B40" s="55" t="s">
        <v>212</v>
      </c>
      <c r="C40" s="55" t="s">
        <v>78</v>
      </c>
      <c r="D40" s="57" t="s">
        <v>213</v>
      </c>
      <c r="E40" s="5" t="s">
        <v>214</v>
      </c>
      <c r="F40" s="58">
        <v>29.43</v>
      </c>
      <c r="G40" s="51">
        <v>13.5</v>
      </c>
      <c r="H40" s="6">
        <f t="shared" si="0"/>
        <v>16.690000000000001</v>
      </c>
      <c r="I40" s="6">
        <f t="shared" si="4"/>
        <v>491.18670000000003</v>
      </c>
      <c r="J40" s="1">
        <f t="shared" si="2"/>
        <v>0.60670169574504096</v>
      </c>
    </row>
    <row r="41" spans="1:11" ht="42.75" customHeight="1" x14ac:dyDescent="0.2">
      <c r="A41" s="54" t="s">
        <v>222</v>
      </c>
      <c r="B41" s="55" t="s">
        <v>215</v>
      </c>
      <c r="C41" s="55" t="s">
        <v>78</v>
      </c>
      <c r="D41" s="57" t="s">
        <v>216</v>
      </c>
      <c r="E41" s="5" t="s">
        <v>77</v>
      </c>
      <c r="F41" s="58">
        <v>29.43</v>
      </c>
      <c r="G41" s="51">
        <v>8.66</v>
      </c>
      <c r="H41" s="6">
        <f t="shared" si="0"/>
        <v>10.71</v>
      </c>
      <c r="I41" s="6">
        <f t="shared" si="4"/>
        <v>315.19530000000003</v>
      </c>
      <c r="J41" s="1">
        <f t="shared" si="2"/>
        <v>0.38932145964226411</v>
      </c>
    </row>
    <row r="42" spans="1:11" ht="13.5" x14ac:dyDescent="0.2">
      <c r="A42" s="128" t="s">
        <v>14</v>
      </c>
      <c r="B42" s="129"/>
      <c r="C42" s="129"/>
      <c r="D42" s="129"/>
      <c r="E42" s="129"/>
      <c r="F42" s="129"/>
      <c r="G42" s="129"/>
      <c r="H42" s="130"/>
      <c r="I42" s="26">
        <f>I13+I23+I34</f>
        <v>80960.165999999997</v>
      </c>
      <c r="K42" s="59"/>
    </row>
    <row r="43" spans="1:11" x14ac:dyDescent="0.2">
      <c r="A43" s="10"/>
      <c r="B43" s="10"/>
      <c r="C43" s="10"/>
      <c r="D43" s="10"/>
      <c r="E43" s="10"/>
      <c r="F43" s="10"/>
      <c r="G43" s="10"/>
      <c r="H43" s="10"/>
      <c r="I43" s="22"/>
    </row>
    <row r="44" spans="1:11" x14ac:dyDescent="0.2">
      <c r="A44" s="11"/>
      <c r="C44" s="2"/>
      <c r="D44" s="11"/>
      <c r="E44" s="11"/>
      <c r="F44" s="11"/>
      <c r="G44" s="2"/>
      <c r="H44" s="2"/>
      <c r="I44" s="23"/>
    </row>
    <row r="45" spans="1:11" x14ac:dyDescent="0.2">
      <c r="A45" s="11"/>
      <c r="B45" s="131"/>
      <c r="C45" s="131"/>
      <c r="D45" s="131"/>
      <c r="E45" s="11"/>
      <c r="F45" s="132" t="s">
        <v>19</v>
      </c>
      <c r="G45" s="132"/>
      <c r="H45" s="2"/>
      <c r="I45" s="23"/>
    </row>
    <row r="46" spans="1:11" x14ac:dyDescent="0.2">
      <c r="A46" s="12"/>
      <c r="B46" s="122" t="s">
        <v>20</v>
      </c>
      <c r="C46" s="122"/>
      <c r="D46" s="122"/>
      <c r="E46" s="12"/>
      <c r="F46" s="122" t="s">
        <v>10</v>
      </c>
      <c r="G46" s="122"/>
      <c r="H46" s="13"/>
      <c r="I46" s="24"/>
    </row>
    <row r="47" spans="1:11" x14ac:dyDescent="0.2">
      <c r="B47" s="123" t="s">
        <v>67</v>
      </c>
      <c r="C47" s="123"/>
      <c r="D47" s="123"/>
      <c r="F47" s="124"/>
      <c r="G47" s="124"/>
    </row>
    <row r="48" spans="1:11" x14ac:dyDescent="0.2">
      <c r="D48" s="92"/>
    </row>
    <row r="49" spans="1:9" x14ac:dyDescent="0.2">
      <c r="A49" s="12"/>
      <c r="B49" s="112"/>
      <c r="C49" s="112"/>
      <c r="D49" s="112"/>
      <c r="E49" s="12"/>
      <c r="F49" s="112"/>
      <c r="G49" s="112"/>
      <c r="H49" s="13"/>
      <c r="I49" s="24"/>
    </row>
    <row r="50" spans="1:9" x14ac:dyDescent="0.2">
      <c r="A50" s="12"/>
      <c r="B50" s="112"/>
      <c r="C50" s="112"/>
      <c r="D50" s="112"/>
      <c r="E50" s="12"/>
      <c r="F50" s="13"/>
      <c r="G50" s="13"/>
      <c r="H50" s="13"/>
      <c r="I50" s="24"/>
    </row>
    <row r="64" spans="1:9" ht="18" customHeight="1" x14ac:dyDescent="0.2"/>
    <row r="69" ht="14.25" customHeight="1" x14ac:dyDescent="0.2"/>
    <row r="70" ht="11.25" customHeight="1" x14ac:dyDescent="0.2"/>
    <row r="71" ht="11.25" customHeight="1" x14ac:dyDescent="0.2"/>
    <row r="79" ht="11.25" customHeight="1" x14ac:dyDescent="0.2"/>
    <row r="80" ht="12" customHeight="1" x14ac:dyDescent="0.2"/>
    <row r="81" ht="14.1" customHeight="1" x14ac:dyDescent="0.2"/>
    <row r="82" ht="4.5" customHeight="1" x14ac:dyDescent="0.2"/>
  </sheetData>
  <mergeCells count="26">
    <mergeCell ref="B46:D46"/>
    <mergeCell ref="F46:G46"/>
    <mergeCell ref="B47:D47"/>
    <mergeCell ref="F47:G47"/>
    <mergeCell ref="A10:E10"/>
    <mergeCell ref="A11:I11"/>
    <mergeCell ref="B12:C12"/>
    <mergeCell ref="A42:H42"/>
    <mergeCell ref="B45:D45"/>
    <mergeCell ref="F45:G45"/>
    <mergeCell ref="F49:G49"/>
    <mergeCell ref="B49:D49"/>
    <mergeCell ref="B50:D50"/>
    <mergeCell ref="A1:I1"/>
    <mergeCell ref="A6:F6"/>
    <mergeCell ref="G6:I6"/>
    <mergeCell ref="A2:I2"/>
    <mergeCell ref="A3:I3"/>
    <mergeCell ref="A4:I4"/>
    <mergeCell ref="A7:F7"/>
    <mergeCell ref="G7:I7"/>
    <mergeCell ref="A8:E8"/>
    <mergeCell ref="F8:I8"/>
    <mergeCell ref="A9:E9"/>
    <mergeCell ref="F9:F10"/>
    <mergeCell ref="G9:G10"/>
  </mergeCells>
  <phoneticPr fontId="16" type="noConversion"/>
  <pageMargins left="0.25" right="0.25" top="0.75" bottom="0.75" header="0.3" footer="0.3"/>
  <pageSetup paperSize="9" scale="55" fitToHeight="0" orientation="portrait" verticalDpi="300" r:id="rId1"/>
  <headerFooter alignWithMargins="0"/>
  <ignoredErrors>
    <ignoredError sqref="B30:B32 B27:B2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workbookViewId="0">
      <selection activeCell="Q6" sqref="Q6"/>
    </sheetView>
  </sheetViews>
  <sheetFormatPr defaultColWidth="9.140625" defaultRowHeight="13.5" x14ac:dyDescent="0.25"/>
  <cols>
    <col min="1" max="1" width="9.140625" style="53"/>
    <col min="2" max="2" width="13.85546875" style="53" customWidth="1"/>
    <col min="3" max="3" width="13.5703125" style="53" customWidth="1"/>
    <col min="4" max="4" width="9.140625" style="53" customWidth="1"/>
    <col min="5" max="9" width="8.28515625" style="53" customWidth="1"/>
    <col min="10" max="10" width="12.42578125" style="53" customWidth="1"/>
    <col min="11" max="11" width="9.140625" style="53"/>
    <col min="12" max="12" width="10.7109375" style="53" bestFit="1" customWidth="1"/>
    <col min="13" max="13" width="11.140625" style="53" bestFit="1" customWidth="1"/>
    <col min="14" max="14" width="10.140625" style="53" bestFit="1" customWidth="1"/>
    <col min="15" max="15" width="49" style="53" customWidth="1"/>
    <col min="16" max="16384" width="9.140625" style="53"/>
  </cols>
  <sheetData>
    <row r="1" spans="1:15" ht="18" x14ac:dyDescent="0.25">
      <c r="A1" s="169" t="s">
        <v>70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x14ac:dyDescent="0.25">
      <c r="A2" s="56" t="s">
        <v>0</v>
      </c>
      <c r="B2" s="56" t="s">
        <v>4</v>
      </c>
      <c r="C2" s="56" t="s">
        <v>71</v>
      </c>
      <c r="D2" s="171" t="s">
        <v>1</v>
      </c>
      <c r="E2" s="172"/>
      <c r="F2" s="172"/>
      <c r="G2" s="172"/>
      <c r="H2" s="172"/>
      <c r="I2" s="172"/>
      <c r="J2" s="173"/>
      <c r="K2" s="170" t="s">
        <v>72</v>
      </c>
      <c r="L2" s="170"/>
      <c r="M2" s="170"/>
      <c r="N2" s="170"/>
      <c r="O2" s="170"/>
    </row>
    <row r="3" spans="1:15" ht="12.75" customHeight="1" x14ac:dyDescent="0.25">
      <c r="A3" s="171" t="s">
        <v>218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3"/>
    </row>
    <row r="4" spans="1:15" ht="22.5" customHeight="1" x14ac:dyDescent="0.25">
      <c r="A4" s="52" t="s">
        <v>16</v>
      </c>
      <c r="B4" s="55" t="s">
        <v>184</v>
      </c>
      <c r="C4" s="55" t="s">
        <v>37</v>
      </c>
      <c r="D4" s="175" t="s">
        <v>207</v>
      </c>
      <c r="E4" s="137"/>
      <c r="F4" s="137"/>
      <c r="G4" s="137"/>
      <c r="H4" s="137"/>
      <c r="I4" s="137"/>
      <c r="J4" s="138"/>
      <c r="K4" s="176" t="s">
        <v>250</v>
      </c>
      <c r="L4" s="177"/>
      <c r="M4" s="177"/>
      <c r="N4" s="177"/>
      <c r="O4" s="178"/>
    </row>
    <row r="5" spans="1:15" ht="15.75" customHeight="1" x14ac:dyDescent="0.25">
      <c r="A5" s="52" t="s">
        <v>142</v>
      </c>
      <c r="B5" s="55" t="s">
        <v>85</v>
      </c>
      <c r="C5" s="55" t="s">
        <v>78</v>
      </c>
      <c r="D5" s="174" t="s">
        <v>87</v>
      </c>
      <c r="E5" s="164"/>
      <c r="F5" s="164"/>
      <c r="G5" s="164"/>
      <c r="H5" s="164"/>
      <c r="I5" s="164"/>
      <c r="J5" s="164"/>
      <c r="K5" s="165" t="s">
        <v>249</v>
      </c>
      <c r="L5" s="165"/>
      <c r="M5" s="165"/>
      <c r="N5" s="165"/>
      <c r="O5" s="165"/>
    </row>
    <row r="6" spans="1:15" ht="39.75" customHeight="1" x14ac:dyDescent="0.25">
      <c r="A6" s="52" t="s">
        <v>144</v>
      </c>
      <c r="B6" s="66" t="s">
        <v>80</v>
      </c>
      <c r="C6" s="55" t="s">
        <v>78</v>
      </c>
      <c r="D6" s="179" t="s">
        <v>88</v>
      </c>
      <c r="E6" s="179"/>
      <c r="F6" s="179"/>
      <c r="G6" s="179"/>
      <c r="H6" s="179"/>
      <c r="I6" s="179"/>
      <c r="J6" s="179"/>
      <c r="K6" s="166" t="s">
        <v>208</v>
      </c>
      <c r="L6" s="166"/>
      <c r="M6" s="166"/>
      <c r="N6" s="166"/>
      <c r="O6" s="166"/>
    </row>
    <row r="7" spans="1:15" ht="35.25" customHeight="1" x14ac:dyDescent="0.25">
      <c r="A7" s="52" t="s">
        <v>143</v>
      </c>
      <c r="B7" s="66" t="s">
        <v>83</v>
      </c>
      <c r="C7" s="66" t="s">
        <v>78</v>
      </c>
      <c r="D7" s="179" t="s">
        <v>89</v>
      </c>
      <c r="E7" s="179"/>
      <c r="F7" s="179"/>
      <c r="G7" s="179"/>
      <c r="H7" s="179"/>
      <c r="I7" s="179"/>
      <c r="J7" s="179"/>
      <c r="K7" s="167" t="s">
        <v>177</v>
      </c>
      <c r="L7" s="167"/>
      <c r="M7" s="167"/>
      <c r="N7" s="167"/>
      <c r="O7" s="167"/>
    </row>
    <row r="8" spans="1:15" ht="75.75" customHeight="1" x14ac:dyDescent="0.25">
      <c r="A8" s="52" t="s">
        <v>145</v>
      </c>
      <c r="B8" s="55" t="s">
        <v>139</v>
      </c>
      <c r="C8" s="55" t="s">
        <v>78</v>
      </c>
      <c r="D8" s="148" t="s">
        <v>140</v>
      </c>
      <c r="E8" s="143"/>
      <c r="F8" s="143"/>
      <c r="G8" s="143"/>
      <c r="H8" s="143"/>
      <c r="I8" s="143"/>
      <c r="J8" s="144"/>
      <c r="K8" s="155" t="s">
        <v>157</v>
      </c>
      <c r="L8" s="156"/>
      <c r="M8" s="156"/>
      <c r="N8" s="156"/>
      <c r="O8" s="157"/>
    </row>
    <row r="9" spans="1:15" ht="55.5" customHeight="1" x14ac:dyDescent="0.25">
      <c r="A9" s="52" t="s">
        <v>147</v>
      </c>
      <c r="B9" s="67" t="s">
        <v>90</v>
      </c>
      <c r="C9" s="67" t="s">
        <v>90</v>
      </c>
      <c r="D9" s="179" t="s">
        <v>111</v>
      </c>
      <c r="E9" s="179"/>
      <c r="F9" s="179"/>
      <c r="G9" s="179"/>
      <c r="H9" s="179"/>
      <c r="I9" s="179"/>
      <c r="J9" s="179"/>
      <c r="K9" s="168" t="s">
        <v>159</v>
      </c>
      <c r="L9" s="168"/>
      <c r="M9" s="168"/>
      <c r="N9" s="168"/>
      <c r="O9" s="168"/>
    </row>
    <row r="10" spans="1:15" ht="24.75" customHeight="1" x14ac:dyDescent="0.25">
      <c r="A10" s="52" t="s">
        <v>146</v>
      </c>
      <c r="B10" s="55" t="s">
        <v>92</v>
      </c>
      <c r="C10" s="55" t="s">
        <v>78</v>
      </c>
      <c r="D10" s="164" t="s">
        <v>158</v>
      </c>
      <c r="E10" s="164"/>
      <c r="F10" s="164"/>
      <c r="G10" s="164"/>
      <c r="H10" s="164"/>
      <c r="I10" s="164"/>
      <c r="J10" s="164"/>
      <c r="K10" s="166" t="s">
        <v>160</v>
      </c>
      <c r="L10" s="166"/>
      <c r="M10" s="166"/>
      <c r="N10" s="166"/>
      <c r="O10" s="166"/>
    </row>
    <row r="11" spans="1:15" ht="17.25" customHeight="1" x14ac:dyDescent="0.25">
      <c r="A11" s="52" t="s">
        <v>209</v>
      </c>
      <c r="B11" s="55" t="s">
        <v>170</v>
      </c>
      <c r="C11" s="55" t="s">
        <v>78</v>
      </c>
      <c r="D11" s="136" t="s">
        <v>176</v>
      </c>
      <c r="E11" s="137"/>
      <c r="F11" s="137"/>
      <c r="G11" s="137"/>
      <c r="H11" s="137"/>
      <c r="I11" s="137"/>
      <c r="J11" s="138"/>
      <c r="K11" s="133" t="s">
        <v>211</v>
      </c>
      <c r="L11" s="134"/>
      <c r="M11" s="134"/>
      <c r="N11" s="134"/>
      <c r="O11" s="135"/>
    </row>
    <row r="12" spans="1:15" ht="27" customHeight="1" x14ac:dyDescent="0.25">
      <c r="A12" s="52" t="s">
        <v>210</v>
      </c>
      <c r="B12" s="55" t="s">
        <v>172</v>
      </c>
      <c r="C12" s="55" t="s">
        <v>78</v>
      </c>
      <c r="D12" s="174" t="s">
        <v>219</v>
      </c>
      <c r="E12" s="164"/>
      <c r="F12" s="164"/>
      <c r="G12" s="164"/>
      <c r="H12" s="164"/>
      <c r="I12" s="164"/>
      <c r="J12" s="164"/>
      <c r="K12" s="133" t="s">
        <v>211</v>
      </c>
      <c r="L12" s="134"/>
      <c r="M12" s="134"/>
      <c r="N12" s="134"/>
      <c r="O12" s="135"/>
    </row>
    <row r="13" spans="1:15" ht="12.75" customHeight="1" x14ac:dyDescent="0.25">
      <c r="A13" s="152" t="s">
        <v>138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4"/>
    </row>
    <row r="14" spans="1:15" x14ac:dyDescent="0.25">
      <c r="A14" s="52" t="s">
        <v>148</v>
      </c>
      <c r="B14" s="55" t="s">
        <v>108</v>
      </c>
      <c r="C14" s="55" t="s">
        <v>108</v>
      </c>
      <c r="D14" s="164" t="s">
        <v>105</v>
      </c>
      <c r="E14" s="164"/>
      <c r="F14" s="164"/>
      <c r="G14" s="164"/>
      <c r="H14" s="164"/>
      <c r="I14" s="164"/>
      <c r="J14" s="164"/>
      <c r="K14" s="165" t="s">
        <v>178</v>
      </c>
      <c r="L14" s="165"/>
      <c r="M14" s="165"/>
      <c r="N14" s="165"/>
      <c r="O14" s="165"/>
    </row>
    <row r="15" spans="1:15" ht="25.5" customHeight="1" x14ac:dyDescent="0.25">
      <c r="A15" s="52" t="s">
        <v>149</v>
      </c>
      <c r="B15" s="55" t="s">
        <v>108</v>
      </c>
      <c r="C15" s="55" t="s">
        <v>108</v>
      </c>
      <c r="D15" s="142" t="s">
        <v>164</v>
      </c>
      <c r="E15" s="143"/>
      <c r="F15" s="143"/>
      <c r="G15" s="143"/>
      <c r="H15" s="143"/>
      <c r="I15" s="143"/>
      <c r="J15" s="144"/>
      <c r="K15" s="133" t="s">
        <v>165</v>
      </c>
      <c r="L15" s="134"/>
      <c r="M15" s="134"/>
      <c r="N15" s="134"/>
      <c r="O15" s="135"/>
    </row>
    <row r="16" spans="1:15" ht="26.25" customHeight="1" x14ac:dyDescent="0.25">
      <c r="A16" s="52" t="s">
        <v>150</v>
      </c>
      <c r="B16" s="55" t="s">
        <v>108</v>
      </c>
      <c r="C16" s="55" t="s">
        <v>108</v>
      </c>
      <c r="D16" s="142" t="s">
        <v>175</v>
      </c>
      <c r="E16" s="143"/>
      <c r="F16" s="143"/>
      <c r="G16" s="143"/>
      <c r="H16" s="143"/>
      <c r="I16" s="143"/>
      <c r="J16" s="144"/>
      <c r="K16" s="155" t="s">
        <v>179</v>
      </c>
      <c r="L16" s="156"/>
      <c r="M16" s="156"/>
      <c r="N16" s="156"/>
      <c r="O16" s="157"/>
    </row>
    <row r="17" spans="1:15" ht="24.75" customHeight="1" x14ac:dyDescent="0.25">
      <c r="A17" s="52" t="s">
        <v>151</v>
      </c>
      <c r="B17" s="55" t="s">
        <v>106</v>
      </c>
      <c r="C17" s="55" t="s">
        <v>37</v>
      </c>
      <c r="D17" s="164" t="s">
        <v>107</v>
      </c>
      <c r="E17" s="164"/>
      <c r="F17" s="164"/>
      <c r="G17" s="164"/>
      <c r="H17" s="164"/>
      <c r="I17" s="164"/>
      <c r="J17" s="164"/>
      <c r="K17" s="158" t="s">
        <v>239</v>
      </c>
      <c r="L17" s="159"/>
      <c r="M17" s="159"/>
      <c r="N17" s="159"/>
      <c r="O17" s="160"/>
    </row>
    <row r="18" spans="1:15" ht="19.5" customHeight="1" x14ac:dyDescent="0.25">
      <c r="A18" s="52" t="s">
        <v>152</v>
      </c>
      <c r="B18" s="55" t="s">
        <v>161</v>
      </c>
      <c r="C18" s="55" t="s">
        <v>37</v>
      </c>
      <c r="D18" s="136" t="s">
        <v>162</v>
      </c>
      <c r="E18" s="137"/>
      <c r="F18" s="137"/>
      <c r="G18" s="137"/>
      <c r="H18" s="137"/>
      <c r="I18" s="137"/>
      <c r="J18" s="138"/>
      <c r="K18" s="161"/>
      <c r="L18" s="162"/>
      <c r="M18" s="162"/>
      <c r="N18" s="162"/>
      <c r="O18" s="163"/>
    </row>
    <row r="19" spans="1:15" ht="14.25" customHeight="1" x14ac:dyDescent="0.25">
      <c r="A19" s="52" t="s">
        <v>153</v>
      </c>
      <c r="B19" s="55" t="s">
        <v>115</v>
      </c>
      <c r="C19" s="55" t="s">
        <v>78</v>
      </c>
      <c r="D19" s="136" t="s">
        <v>166</v>
      </c>
      <c r="E19" s="137"/>
      <c r="F19" s="137"/>
      <c r="G19" s="137"/>
      <c r="H19" s="137"/>
      <c r="I19" s="137"/>
      <c r="J19" s="138"/>
      <c r="K19" s="165" t="s">
        <v>167</v>
      </c>
      <c r="L19" s="165"/>
      <c r="M19" s="165"/>
      <c r="N19" s="165"/>
      <c r="O19" s="165"/>
    </row>
    <row r="20" spans="1:15" x14ac:dyDescent="0.25">
      <c r="A20" s="52" t="s">
        <v>154</v>
      </c>
      <c r="B20" s="55" t="s">
        <v>117</v>
      </c>
      <c r="C20" s="55" t="s">
        <v>37</v>
      </c>
      <c r="D20" s="136" t="s">
        <v>168</v>
      </c>
      <c r="E20" s="137"/>
      <c r="F20" s="137"/>
      <c r="G20" s="137"/>
      <c r="H20" s="137"/>
      <c r="I20" s="137"/>
      <c r="J20" s="138"/>
      <c r="K20" s="165" t="s">
        <v>169</v>
      </c>
      <c r="L20" s="165"/>
      <c r="M20" s="165"/>
      <c r="N20" s="165"/>
      <c r="O20" s="165"/>
    </row>
    <row r="21" spans="1:15" x14ac:dyDescent="0.25">
      <c r="A21" s="52" t="s">
        <v>155</v>
      </c>
      <c r="B21" s="55" t="s">
        <v>119</v>
      </c>
      <c r="C21" s="55" t="s">
        <v>37</v>
      </c>
      <c r="D21" s="136" t="s">
        <v>180</v>
      </c>
      <c r="E21" s="137"/>
      <c r="F21" s="137"/>
      <c r="G21" s="137"/>
      <c r="H21" s="137"/>
      <c r="I21" s="137"/>
      <c r="J21" s="138"/>
      <c r="K21" s="139" t="s">
        <v>183</v>
      </c>
      <c r="L21" s="140"/>
      <c r="M21" s="140"/>
      <c r="N21" s="140"/>
      <c r="O21" s="141"/>
    </row>
    <row r="22" spans="1:15" x14ac:dyDescent="0.25">
      <c r="A22" s="52" t="s">
        <v>156</v>
      </c>
      <c r="B22" s="55" t="s">
        <v>121</v>
      </c>
      <c r="C22" s="55" t="s">
        <v>37</v>
      </c>
      <c r="D22" s="136" t="s">
        <v>181</v>
      </c>
      <c r="E22" s="137"/>
      <c r="F22" s="137"/>
      <c r="G22" s="137"/>
      <c r="H22" s="137"/>
      <c r="I22" s="137"/>
      <c r="J22" s="138"/>
      <c r="K22" s="139" t="s">
        <v>183</v>
      </c>
      <c r="L22" s="140"/>
      <c r="M22" s="140"/>
      <c r="N22" s="140"/>
      <c r="O22" s="141"/>
    </row>
    <row r="23" spans="1:15" x14ac:dyDescent="0.25">
      <c r="A23" s="52" t="s">
        <v>163</v>
      </c>
      <c r="B23" s="55" t="s">
        <v>108</v>
      </c>
      <c r="C23" s="55" t="s">
        <v>108</v>
      </c>
      <c r="D23" s="136" t="s">
        <v>182</v>
      </c>
      <c r="E23" s="137"/>
      <c r="F23" s="137"/>
      <c r="G23" s="137"/>
      <c r="H23" s="137"/>
      <c r="I23" s="137"/>
      <c r="J23" s="138"/>
      <c r="K23" s="139" t="s">
        <v>220</v>
      </c>
      <c r="L23" s="140"/>
      <c r="M23" s="140"/>
      <c r="N23" s="140"/>
      <c r="O23" s="141"/>
    </row>
    <row r="24" spans="1:15" x14ac:dyDescent="0.25">
      <c r="A24" s="151" t="s">
        <v>191</v>
      </c>
      <c r="B24" s="151"/>
      <c r="C24" s="151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</row>
    <row r="25" spans="1:15" ht="30" customHeight="1" x14ac:dyDescent="0.25">
      <c r="A25" s="66" t="s">
        <v>192</v>
      </c>
      <c r="B25" s="66" t="s">
        <v>108</v>
      </c>
      <c r="C25" s="66" t="s">
        <v>108</v>
      </c>
      <c r="D25" s="142" t="s">
        <v>223</v>
      </c>
      <c r="E25" s="143"/>
      <c r="F25" s="143"/>
      <c r="G25" s="143"/>
      <c r="H25" s="143"/>
      <c r="I25" s="143"/>
      <c r="J25" s="144"/>
      <c r="K25" s="148" t="s">
        <v>224</v>
      </c>
      <c r="L25" s="149"/>
      <c r="M25" s="149"/>
      <c r="N25" s="149"/>
      <c r="O25" s="150"/>
    </row>
    <row r="26" spans="1:15" x14ac:dyDescent="0.25">
      <c r="A26" s="66" t="s">
        <v>195</v>
      </c>
      <c r="B26" s="55" t="s">
        <v>108</v>
      </c>
      <c r="C26" s="55" t="s">
        <v>108</v>
      </c>
      <c r="D26" s="89" t="s">
        <v>193</v>
      </c>
      <c r="E26" s="90"/>
      <c r="F26" s="90"/>
      <c r="G26" s="90"/>
      <c r="H26" s="90"/>
      <c r="I26" s="90"/>
      <c r="J26" s="91"/>
      <c r="K26" s="139" t="s">
        <v>225</v>
      </c>
      <c r="L26" s="140"/>
      <c r="M26" s="140"/>
      <c r="N26" s="140"/>
      <c r="O26" s="141"/>
    </row>
    <row r="27" spans="1:15" x14ac:dyDescent="0.25">
      <c r="A27" s="66" t="s">
        <v>196</v>
      </c>
      <c r="B27" s="55" t="s">
        <v>230</v>
      </c>
      <c r="C27" s="55" t="s">
        <v>78</v>
      </c>
      <c r="D27" s="136" t="s">
        <v>231</v>
      </c>
      <c r="E27" s="137"/>
      <c r="F27" s="137"/>
      <c r="G27" s="137"/>
      <c r="H27" s="137"/>
      <c r="I27" s="137"/>
      <c r="J27" s="138"/>
      <c r="K27" s="139" t="s">
        <v>238</v>
      </c>
      <c r="L27" s="140"/>
      <c r="M27" s="140"/>
      <c r="N27" s="140"/>
      <c r="O27" s="141"/>
    </row>
    <row r="28" spans="1:15" ht="30.75" customHeight="1" x14ac:dyDescent="0.25">
      <c r="A28" s="66" t="s">
        <v>200</v>
      </c>
      <c r="B28" s="55" t="s">
        <v>108</v>
      </c>
      <c r="C28" s="55" t="s">
        <v>108</v>
      </c>
      <c r="D28" s="145" t="s">
        <v>203</v>
      </c>
      <c r="E28" s="146"/>
      <c r="F28" s="146"/>
      <c r="G28" s="146"/>
      <c r="H28" s="146"/>
      <c r="I28" s="146"/>
      <c r="J28" s="147"/>
      <c r="K28" s="133" t="s">
        <v>226</v>
      </c>
      <c r="L28" s="134"/>
      <c r="M28" s="134"/>
      <c r="N28" s="134"/>
      <c r="O28" s="135"/>
    </row>
    <row r="29" spans="1:15" x14ac:dyDescent="0.25">
      <c r="A29" s="66" t="s">
        <v>204</v>
      </c>
      <c r="B29" s="55" t="s">
        <v>205</v>
      </c>
      <c r="C29" s="55" t="s">
        <v>78</v>
      </c>
      <c r="D29" s="136" t="s">
        <v>206</v>
      </c>
      <c r="E29" s="137"/>
      <c r="F29" s="137"/>
      <c r="G29" s="137"/>
      <c r="H29" s="137"/>
      <c r="I29" s="137"/>
      <c r="J29" s="138"/>
      <c r="K29" s="139" t="s">
        <v>227</v>
      </c>
      <c r="L29" s="140"/>
      <c r="M29" s="140"/>
      <c r="N29" s="140"/>
      <c r="O29" s="141"/>
    </row>
    <row r="30" spans="1:15" ht="27" customHeight="1" x14ac:dyDescent="0.25">
      <c r="A30" s="66" t="s">
        <v>221</v>
      </c>
      <c r="B30" s="55" t="s">
        <v>212</v>
      </c>
      <c r="C30" s="55" t="s">
        <v>78</v>
      </c>
      <c r="D30" s="136" t="s">
        <v>229</v>
      </c>
      <c r="E30" s="137"/>
      <c r="F30" s="137"/>
      <c r="G30" s="137"/>
      <c r="H30" s="137"/>
      <c r="I30" s="137"/>
      <c r="J30" s="138"/>
      <c r="K30" s="133" t="s">
        <v>232</v>
      </c>
      <c r="L30" s="134"/>
      <c r="M30" s="134"/>
      <c r="N30" s="134"/>
      <c r="O30" s="135"/>
    </row>
    <row r="31" spans="1:15" ht="33.75" customHeight="1" x14ac:dyDescent="0.25">
      <c r="A31" s="66" t="s">
        <v>222</v>
      </c>
      <c r="B31" s="55" t="s">
        <v>215</v>
      </c>
      <c r="C31" s="55" t="s">
        <v>78</v>
      </c>
      <c r="D31" s="136" t="s">
        <v>228</v>
      </c>
      <c r="E31" s="137"/>
      <c r="F31" s="137"/>
      <c r="G31" s="137"/>
      <c r="H31" s="137"/>
      <c r="I31" s="137"/>
      <c r="J31" s="138"/>
      <c r="K31" s="133" t="s">
        <v>232</v>
      </c>
      <c r="L31" s="134"/>
      <c r="M31" s="134"/>
      <c r="N31" s="134"/>
      <c r="O31" s="135"/>
    </row>
    <row r="32" spans="1:15" ht="12.75" customHeight="1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</row>
    <row r="33" spans="1:15" x14ac:dyDescent="0.25">
      <c r="A33" s="182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</row>
    <row r="34" spans="1:15" x14ac:dyDescent="0.25">
      <c r="A34" s="180" t="s">
        <v>248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</row>
    <row r="35" spans="1:15" x14ac:dyDescent="0.25">
      <c r="A35" s="180" t="s">
        <v>247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</row>
    <row r="36" spans="1:15" x14ac:dyDescent="0.25">
      <c r="A36" s="180" t="s">
        <v>67</v>
      </c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</row>
    <row r="37" spans="1:15" x14ac:dyDescent="0.25">
      <c r="A37" s="180" t="s">
        <v>19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</row>
  </sheetData>
  <mergeCells count="61">
    <mergeCell ref="A37:O37"/>
    <mergeCell ref="A32:O33"/>
    <mergeCell ref="A34:O34"/>
    <mergeCell ref="A35:O35"/>
    <mergeCell ref="A36:O36"/>
    <mergeCell ref="D12:J12"/>
    <mergeCell ref="D6:J6"/>
    <mergeCell ref="D7:J7"/>
    <mergeCell ref="D9:J9"/>
    <mergeCell ref="D10:J10"/>
    <mergeCell ref="D8:J8"/>
    <mergeCell ref="K20:O20"/>
    <mergeCell ref="K21:O21"/>
    <mergeCell ref="K22:O22"/>
    <mergeCell ref="K23:O23"/>
    <mergeCell ref="D19:J19"/>
    <mergeCell ref="D20:J20"/>
    <mergeCell ref="D21:J21"/>
    <mergeCell ref="D22:J22"/>
    <mergeCell ref="A1:O1"/>
    <mergeCell ref="K2:O2"/>
    <mergeCell ref="D2:J2"/>
    <mergeCell ref="A3:O3"/>
    <mergeCell ref="D5:J5"/>
    <mergeCell ref="K5:O5"/>
    <mergeCell ref="D4:J4"/>
    <mergeCell ref="K4:O4"/>
    <mergeCell ref="K6:O6"/>
    <mergeCell ref="K7:O7"/>
    <mergeCell ref="K9:O9"/>
    <mergeCell ref="K10:O10"/>
    <mergeCell ref="K8:O8"/>
    <mergeCell ref="K12:O12"/>
    <mergeCell ref="A24:O24"/>
    <mergeCell ref="K11:O11"/>
    <mergeCell ref="A13:O13"/>
    <mergeCell ref="D16:J16"/>
    <mergeCell ref="K16:O16"/>
    <mergeCell ref="K17:O18"/>
    <mergeCell ref="D14:J14"/>
    <mergeCell ref="D17:J17"/>
    <mergeCell ref="D15:J15"/>
    <mergeCell ref="K14:O14"/>
    <mergeCell ref="K15:O15"/>
    <mergeCell ref="D18:J18"/>
    <mergeCell ref="D11:J11"/>
    <mergeCell ref="D23:J23"/>
    <mergeCell ref="K19:O19"/>
    <mergeCell ref="K31:O31"/>
    <mergeCell ref="D27:J27"/>
    <mergeCell ref="K27:O27"/>
    <mergeCell ref="D31:J31"/>
    <mergeCell ref="D25:J25"/>
    <mergeCell ref="D28:J28"/>
    <mergeCell ref="D29:J29"/>
    <mergeCell ref="D30:J30"/>
    <mergeCell ref="K25:O25"/>
    <mergeCell ref="K26:O26"/>
    <mergeCell ref="K28:O28"/>
    <mergeCell ref="K29:O29"/>
    <mergeCell ref="K30:O30"/>
  </mergeCells>
  <phoneticPr fontId="41" type="noConversion"/>
  <pageMargins left="0.51181102362204722" right="0.51181102362204722" top="0.39370078740157483" bottom="0.39370078740157483" header="0.31496062992125984" footer="0.31496062992125984"/>
  <pageSetup paperSize="8" orientation="landscape" verticalDpi="0" r:id="rId1"/>
  <ignoredErrors>
    <ignoredError sqref="B17:B18 B20:B2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974"/>
  <sheetViews>
    <sheetView view="pageBreakPreview" topLeftCell="A13" zoomScaleNormal="100" zoomScaleSheetLayoutView="100" workbookViewId="0">
      <selection activeCell="B48" sqref="B48:C49"/>
    </sheetView>
  </sheetViews>
  <sheetFormatPr defaultColWidth="12.5703125" defaultRowHeight="15" customHeight="1" x14ac:dyDescent="0.2"/>
  <cols>
    <col min="1" max="1" width="32.42578125" customWidth="1"/>
    <col min="2" max="2" width="16.28515625" customWidth="1"/>
    <col min="3" max="3" width="14.140625" customWidth="1"/>
    <col min="4" max="4" width="18.42578125" customWidth="1"/>
    <col min="5" max="5" width="15.5703125" customWidth="1"/>
    <col min="6" max="26" width="8" customWidth="1"/>
  </cols>
  <sheetData>
    <row r="1" spans="1:12" ht="98.25" customHeight="1" x14ac:dyDescent="0.2">
      <c r="A1" s="183" t="s">
        <v>38</v>
      </c>
      <c r="B1" s="184"/>
      <c r="C1" s="184"/>
      <c r="D1" s="184"/>
    </row>
    <row r="2" spans="1:12" ht="15" customHeight="1" x14ac:dyDescent="0.2">
      <c r="A2" s="185" t="s">
        <v>39</v>
      </c>
      <c r="B2" s="186"/>
      <c r="C2" s="186"/>
      <c r="D2" s="186"/>
      <c r="E2" s="27"/>
    </row>
    <row r="3" spans="1:12" ht="15" customHeight="1" x14ac:dyDescent="0.25">
      <c r="A3" s="187" t="s">
        <v>40</v>
      </c>
      <c r="B3" s="186"/>
      <c r="C3" s="186"/>
      <c r="D3" s="186"/>
      <c r="H3" s="205"/>
      <c r="I3" s="186"/>
      <c r="J3" s="186"/>
      <c r="K3" s="186"/>
      <c r="L3" s="186"/>
    </row>
    <row r="4" spans="1:12" ht="15" customHeight="1" x14ac:dyDescent="0.25">
      <c r="A4" s="29"/>
      <c r="H4" s="28"/>
      <c r="I4" s="28"/>
      <c r="J4" s="28"/>
      <c r="K4" s="28"/>
      <c r="L4" s="28"/>
    </row>
    <row r="5" spans="1:12" ht="41.25" customHeight="1" x14ac:dyDescent="0.2">
      <c r="A5" s="206" t="s">
        <v>69</v>
      </c>
      <c r="B5" s="207"/>
      <c r="C5" s="207"/>
      <c r="D5" s="207"/>
      <c r="E5" s="207"/>
    </row>
    <row r="6" spans="1:12" ht="9.75" customHeight="1" thickBot="1" x14ac:dyDescent="0.3">
      <c r="A6" s="30"/>
      <c r="B6" s="30"/>
      <c r="C6" s="30"/>
      <c r="D6" s="30"/>
      <c r="E6" s="30"/>
    </row>
    <row r="7" spans="1:12" ht="18.75" customHeight="1" thickBot="1" x14ac:dyDescent="0.25">
      <c r="A7" s="189" t="s">
        <v>41</v>
      </c>
      <c r="B7" s="190"/>
      <c r="C7" s="190"/>
      <c r="D7" s="191"/>
      <c r="E7" s="209"/>
    </row>
    <row r="8" spans="1:12" ht="18.75" customHeight="1" thickBot="1" x14ac:dyDescent="0.25">
      <c r="A8" s="31" t="s">
        <v>42</v>
      </c>
      <c r="B8" s="32" t="s">
        <v>43</v>
      </c>
      <c r="C8" s="32" t="s">
        <v>44</v>
      </c>
      <c r="D8" s="32" t="s">
        <v>45</v>
      </c>
      <c r="E8" s="210"/>
    </row>
    <row r="9" spans="1:12" ht="52.5" customHeight="1" thickBot="1" x14ac:dyDescent="0.25">
      <c r="A9" s="63" t="s">
        <v>73</v>
      </c>
      <c r="B9" s="33">
        <v>19.600000000000001</v>
      </c>
      <c r="C9" s="33">
        <v>20.97</v>
      </c>
      <c r="D9" s="33">
        <v>24.23</v>
      </c>
      <c r="E9" s="210"/>
    </row>
    <row r="10" spans="1:12" ht="34.5" customHeight="1" x14ac:dyDescent="0.2">
      <c r="A10" s="196"/>
      <c r="B10" s="197"/>
      <c r="C10" s="197"/>
      <c r="D10" s="197"/>
      <c r="E10" s="34"/>
    </row>
    <row r="11" spans="1:12" ht="15" customHeight="1" x14ac:dyDescent="0.25">
      <c r="A11" s="198" t="s">
        <v>1</v>
      </c>
      <c r="B11" s="200" t="s">
        <v>46</v>
      </c>
      <c r="C11" s="201"/>
      <c r="D11" s="202"/>
      <c r="E11" s="198" t="s">
        <v>47</v>
      </c>
    </row>
    <row r="12" spans="1:12" ht="15" customHeight="1" x14ac:dyDescent="0.25">
      <c r="A12" s="199"/>
      <c r="B12" s="35" t="s">
        <v>22</v>
      </c>
      <c r="C12" s="35" t="s">
        <v>23</v>
      </c>
      <c r="D12" s="35" t="s">
        <v>24</v>
      </c>
      <c r="E12" s="199"/>
    </row>
    <row r="13" spans="1:12" ht="14.25" customHeight="1" x14ac:dyDescent="0.2">
      <c r="A13" s="36" t="s">
        <v>48</v>
      </c>
      <c r="B13" s="37">
        <v>3.8</v>
      </c>
      <c r="C13" s="37">
        <v>4.01</v>
      </c>
      <c r="D13" s="37">
        <v>4.67</v>
      </c>
      <c r="E13" s="38">
        <v>4.6500000000000004</v>
      </c>
      <c r="F13" s="34" t="str">
        <f t="shared" ref="F13:F21" si="0">IF(E13=0," ",IF(E13&lt;B13,"ERRO",(IF(E13&gt;D13,"ERRO","OK!"))))</f>
        <v>OK!</v>
      </c>
    </row>
    <row r="14" spans="1:12" ht="14.25" customHeight="1" x14ac:dyDescent="0.2">
      <c r="A14" s="36" t="s">
        <v>49</v>
      </c>
      <c r="B14" s="39">
        <v>0.32</v>
      </c>
      <c r="C14" s="39">
        <v>0.4</v>
      </c>
      <c r="D14" s="39">
        <v>0.56999999999999995</v>
      </c>
      <c r="E14" s="40">
        <v>0.55000000000000004</v>
      </c>
      <c r="F14" s="34" t="str">
        <f t="shared" si="0"/>
        <v>OK!</v>
      </c>
    </row>
    <row r="15" spans="1:12" ht="14.25" customHeight="1" x14ac:dyDescent="0.2">
      <c r="A15" s="36" t="s">
        <v>50</v>
      </c>
      <c r="B15" s="39">
        <v>0.5</v>
      </c>
      <c r="C15" s="39">
        <v>0.56000000000000005</v>
      </c>
      <c r="D15" s="39">
        <v>0.97</v>
      </c>
      <c r="E15" s="40">
        <v>0.95</v>
      </c>
      <c r="F15" s="34" t="str">
        <f t="shared" si="0"/>
        <v>OK!</v>
      </c>
    </row>
    <row r="16" spans="1:12" ht="14.25" customHeight="1" x14ac:dyDescent="0.2">
      <c r="A16" s="36" t="s">
        <v>51</v>
      </c>
      <c r="B16" s="39">
        <v>1.02</v>
      </c>
      <c r="C16" s="39">
        <v>1.1100000000000001</v>
      </c>
      <c r="D16" s="39">
        <v>1.21</v>
      </c>
      <c r="E16" s="40">
        <v>1.2</v>
      </c>
      <c r="F16" s="34" t="str">
        <f t="shared" si="0"/>
        <v>OK!</v>
      </c>
    </row>
    <row r="17" spans="1:8" ht="14.25" customHeight="1" x14ac:dyDescent="0.2">
      <c r="A17" s="36" t="s">
        <v>52</v>
      </c>
      <c r="B17" s="39">
        <v>6.64</v>
      </c>
      <c r="C17" s="39">
        <v>7.3</v>
      </c>
      <c r="D17" s="39">
        <v>8.69</v>
      </c>
      <c r="E17" s="40">
        <v>8.6</v>
      </c>
      <c r="F17" s="34" t="str">
        <f t="shared" si="0"/>
        <v>OK!</v>
      </c>
    </row>
    <row r="18" spans="1:8" ht="30" customHeight="1" x14ac:dyDescent="0.25">
      <c r="A18" s="41" t="s">
        <v>53</v>
      </c>
      <c r="B18" s="42">
        <f t="shared" ref="B18:D18" si="1">SUM(B19:B21)</f>
        <v>5.15</v>
      </c>
      <c r="C18" s="42">
        <f t="shared" si="1"/>
        <v>6.65</v>
      </c>
      <c r="D18" s="42">
        <f t="shared" si="1"/>
        <v>8.65</v>
      </c>
      <c r="E18" s="43">
        <f>SUM(E19:E21)</f>
        <v>5.65</v>
      </c>
      <c r="F18" s="34" t="str">
        <f t="shared" si="0"/>
        <v>OK!</v>
      </c>
      <c r="H18" s="50"/>
    </row>
    <row r="19" spans="1:8" ht="14.25" customHeight="1" x14ac:dyDescent="0.2">
      <c r="A19" s="36" t="s">
        <v>26</v>
      </c>
      <c r="B19" s="39">
        <v>3</v>
      </c>
      <c r="C19" s="39">
        <v>3</v>
      </c>
      <c r="D19" s="39">
        <v>3</v>
      </c>
      <c r="E19" s="40">
        <v>3</v>
      </c>
      <c r="F19" s="34" t="str">
        <f t="shared" si="0"/>
        <v>OK!</v>
      </c>
    </row>
    <row r="20" spans="1:8" ht="14.25" customHeight="1" x14ac:dyDescent="0.2">
      <c r="A20" s="36" t="s">
        <v>25</v>
      </c>
      <c r="B20" s="39">
        <v>0.65</v>
      </c>
      <c r="C20" s="39">
        <v>0.65</v>
      </c>
      <c r="D20" s="39">
        <v>0.65</v>
      </c>
      <c r="E20" s="40">
        <v>0.65</v>
      </c>
      <c r="F20" s="34" t="str">
        <f t="shared" si="0"/>
        <v>OK!</v>
      </c>
    </row>
    <row r="21" spans="1:8" ht="14.25" customHeight="1" x14ac:dyDescent="0.2">
      <c r="A21" s="36" t="s">
        <v>54</v>
      </c>
      <c r="B21" s="39">
        <v>1.5</v>
      </c>
      <c r="C21" s="39">
        <v>3</v>
      </c>
      <c r="D21" s="39">
        <v>5</v>
      </c>
      <c r="E21" s="40">
        <v>2</v>
      </c>
      <c r="F21" s="34" t="str">
        <f t="shared" si="0"/>
        <v>OK!</v>
      </c>
    </row>
    <row r="22" spans="1:8" ht="15" customHeight="1" x14ac:dyDescent="0.25">
      <c r="A22" s="44" t="s">
        <v>21</v>
      </c>
      <c r="B22" s="45"/>
      <c r="C22" s="45"/>
      <c r="D22" s="45"/>
      <c r="E22" s="46">
        <f>ROUND((((((1+E13/100+E14/100+E15/100)*(1+E16/100)*(1+E17/100))/(1-E18/100))-1)*100),2)</f>
        <v>23.65</v>
      </c>
      <c r="F22" s="34" t="str">
        <f>IF(E22=0," ",IF(E22&lt;B9,"ERRO",(IF(E22&gt;D9,"ERRO","OK!"))))</f>
        <v>OK!</v>
      </c>
      <c r="H22" s="50"/>
    </row>
    <row r="23" spans="1:8" ht="15" customHeight="1" x14ac:dyDescent="0.25">
      <c r="A23" s="47"/>
      <c r="B23" s="47"/>
      <c r="C23" s="47"/>
      <c r="D23" s="47" t="s">
        <v>68</v>
      </c>
      <c r="E23" s="64">
        <f>E22/100</f>
        <v>0.23649999999999999</v>
      </c>
    </row>
    <row r="24" spans="1:8" ht="15" customHeight="1" x14ac:dyDescent="0.25">
      <c r="A24" s="47"/>
      <c r="B24" s="47"/>
      <c r="C24" s="47"/>
      <c r="D24" s="47"/>
      <c r="E24" s="47"/>
    </row>
    <row r="25" spans="1:8" ht="14.25" customHeight="1" x14ac:dyDescent="0.2">
      <c r="A25" s="203" t="s">
        <v>55</v>
      </c>
      <c r="B25" s="186"/>
      <c r="C25" s="186"/>
      <c r="D25" s="186"/>
      <c r="E25" s="186"/>
    </row>
    <row r="26" spans="1:8" ht="9.75" customHeight="1" x14ac:dyDescent="0.2">
      <c r="A26" s="34"/>
      <c r="B26" s="34"/>
      <c r="C26" s="34"/>
      <c r="D26" s="34"/>
      <c r="E26" s="34"/>
    </row>
    <row r="27" spans="1:8" ht="14.25" customHeight="1" x14ac:dyDescent="0.2">
      <c r="A27" s="204" t="s">
        <v>56</v>
      </c>
      <c r="B27" s="186"/>
      <c r="C27" s="186"/>
      <c r="D27" s="186"/>
      <c r="E27" s="186"/>
    </row>
    <row r="28" spans="1:8" ht="14.25" customHeight="1" x14ac:dyDescent="0.2">
      <c r="A28" s="34"/>
      <c r="B28" s="34"/>
      <c r="C28" s="34"/>
      <c r="D28" s="34"/>
      <c r="E28" s="34"/>
    </row>
    <row r="29" spans="1:8" ht="14.25" customHeight="1" x14ac:dyDescent="0.2">
      <c r="A29" s="34"/>
      <c r="B29" s="34"/>
      <c r="C29" s="34"/>
      <c r="D29" s="34"/>
      <c r="E29" s="34"/>
    </row>
    <row r="30" spans="1:8" ht="14.25" customHeight="1" x14ac:dyDescent="0.2">
      <c r="A30" s="34"/>
      <c r="B30" s="34"/>
      <c r="C30" s="34"/>
      <c r="D30" s="34"/>
      <c r="E30" s="34"/>
    </row>
    <row r="31" spans="1:8" ht="14.25" customHeight="1" x14ac:dyDescent="0.2">
      <c r="A31" s="34"/>
      <c r="B31" s="34"/>
      <c r="C31" s="34"/>
      <c r="D31" s="34"/>
      <c r="E31" s="34"/>
    </row>
    <row r="32" spans="1:8" ht="14.25" customHeight="1" x14ac:dyDescent="0.2">
      <c r="A32" s="34"/>
      <c r="B32" s="34"/>
      <c r="C32" s="34"/>
      <c r="D32" s="34"/>
      <c r="E32" s="34"/>
    </row>
    <row r="33" spans="1:5" ht="14.25" customHeight="1" x14ac:dyDescent="0.2">
      <c r="A33" s="48" t="s">
        <v>57</v>
      </c>
      <c r="B33" s="34"/>
      <c r="C33" s="34"/>
      <c r="D33" s="34"/>
      <c r="E33" s="34"/>
    </row>
    <row r="34" spans="1:5" ht="14.25" customHeight="1" x14ac:dyDescent="0.2">
      <c r="A34" s="208" t="s">
        <v>58</v>
      </c>
      <c r="B34" s="186"/>
      <c r="C34" s="186"/>
      <c r="D34" s="186"/>
      <c r="E34" s="34"/>
    </row>
    <row r="35" spans="1:5" ht="14.25" customHeight="1" x14ac:dyDescent="0.2">
      <c r="A35" s="208" t="s">
        <v>59</v>
      </c>
      <c r="B35" s="186"/>
      <c r="C35" s="186"/>
      <c r="D35" s="186"/>
      <c r="E35" s="34"/>
    </row>
    <row r="36" spans="1:5" ht="14.25" customHeight="1" x14ac:dyDescent="0.2">
      <c r="A36" s="208" t="s">
        <v>60</v>
      </c>
      <c r="B36" s="186"/>
      <c r="C36" s="186"/>
      <c r="D36" s="186"/>
      <c r="E36" s="34"/>
    </row>
    <row r="37" spans="1:5" ht="14.25" customHeight="1" x14ac:dyDescent="0.2">
      <c r="A37" s="208" t="s">
        <v>61</v>
      </c>
      <c r="B37" s="186"/>
      <c r="C37" s="186"/>
      <c r="D37" s="186"/>
      <c r="E37" s="34"/>
    </row>
    <row r="38" spans="1:5" ht="14.25" customHeight="1" x14ac:dyDescent="0.2">
      <c r="A38" s="208" t="s">
        <v>62</v>
      </c>
      <c r="B38" s="186"/>
      <c r="C38" s="186"/>
      <c r="D38" s="186"/>
      <c r="E38" s="34"/>
    </row>
    <row r="39" spans="1:5" ht="14.25" customHeight="1" x14ac:dyDescent="0.2">
      <c r="A39" s="48"/>
      <c r="B39" s="48"/>
      <c r="C39" s="48"/>
      <c r="D39" s="48"/>
      <c r="E39" s="34"/>
    </row>
    <row r="40" spans="1:5" ht="12.75" customHeight="1" x14ac:dyDescent="0.2">
      <c r="A40" s="65" t="s">
        <v>63</v>
      </c>
      <c r="B40" s="65"/>
      <c r="C40" s="65"/>
      <c r="D40" s="65"/>
      <c r="E40" s="65"/>
    </row>
    <row r="41" spans="1:5" ht="30.75" customHeight="1" x14ac:dyDescent="0.2">
      <c r="A41" s="195" t="s">
        <v>64</v>
      </c>
      <c r="B41" s="193"/>
      <c r="C41" s="193"/>
      <c r="D41" s="193"/>
      <c r="E41" s="193"/>
    </row>
    <row r="42" spans="1:5" ht="27.75" customHeight="1" x14ac:dyDescent="0.2">
      <c r="A42" s="192" t="s">
        <v>65</v>
      </c>
      <c r="B42" s="193"/>
      <c r="C42" s="193"/>
      <c r="D42" s="193"/>
      <c r="E42" s="193"/>
    </row>
    <row r="43" spans="1:5" ht="12.75" customHeight="1" x14ac:dyDescent="0.2"/>
    <row r="44" spans="1:5" ht="6.75" customHeight="1" x14ac:dyDescent="0.2">
      <c r="A44" s="49"/>
    </row>
    <row r="45" spans="1:5" ht="12.75" customHeight="1" x14ac:dyDescent="0.2"/>
    <row r="46" spans="1:5" ht="12.75" customHeight="1" x14ac:dyDescent="0.2">
      <c r="B46" s="194"/>
      <c r="C46" s="194"/>
    </row>
    <row r="47" spans="1:5" ht="12.75" customHeight="1" x14ac:dyDescent="0.2">
      <c r="B47" s="188" t="s">
        <v>36</v>
      </c>
      <c r="C47" s="188"/>
    </row>
    <row r="48" spans="1:5" ht="12.75" customHeight="1" x14ac:dyDescent="0.2">
      <c r="B48" s="188" t="s">
        <v>66</v>
      </c>
      <c r="C48" s="188"/>
    </row>
    <row r="49" spans="2:3" ht="12.75" customHeight="1" x14ac:dyDescent="0.2">
      <c r="B49" s="188" t="s">
        <v>67</v>
      </c>
      <c r="C49" s="188"/>
    </row>
    <row r="50" spans="2:3" ht="12.75" customHeight="1" x14ac:dyDescent="0.2"/>
    <row r="51" spans="2:3" ht="12.75" customHeight="1" x14ac:dyDescent="0.2"/>
    <row r="52" spans="2:3" ht="12.75" customHeight="1" x14ac:dyDescent="0.2"/>
    <row r="53" spans="2:3" ht="12.75" customHeight="1" x14ac:dyDescent="0.2"/>
    <row r="54" spans="2:3" ht="12.75" customHeight="1" x14ac:dyDescent="0.2"/>
    <row r="55" spans="2:3" ht="12.75" customHeight="1" x14ac:dyDescent="0.2"/>
    <row r="56" spans="2:3" ht="12.75" customHeight="1" x14ac:dyDescent="0.2"/>
    <row r="57" spans="2:3" ht="12.75" customHeight="1" x14ac:dyDescent="0.2"/>
    <row r="58" spans="2:3" ht="12.75" customHeight="1" x14ac:dyDescent="0.2"/>
    <row r="59" spans="2:3" ht="12.75" customHeight="1" x14ac:dyDescent="0.2"/>
    <row r="60" spans="2:3" ht="12.75" customHeight="1" x14ac:dyDescent="0.2"/>
    <row r="61" spans="2:3" ht="12.75" customHeight="1" x14ac:dyDescent="0.2"/>
    <row r="62" spans="2:3" ht="12.75" customHeight="1" x14ac:dyDescent="0.2"/>
    <row r="63" spans="2:3" ht="12.75" customHeight="1" x14ac:dyDescent="0.2"/>
    <row r="64" spans="2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</sheetData>
  <mergeCells count="24">
    <mergeCell ref="H3:L3"/>
    <mergeCell ref="A5:E5"/>
    <mergeCell ref="A36:D36"/>
    <mergeCell ref="A37:D37"/>
    <mergeCell ref="A38:D38"/>
    <mergeCell ref="E7:E9"/>
    <mergeCell ref="A34:D34"/>
    <mergeCell ref="A35:D35"/>
    <mergeCell ref="A1:D1"/>
    <mergeCell ref="A2:D2"/>
    <mergeCell ref="A3:D3"/>
    <mergeCell ref="B48:C48"/>
    <mergeCell ref="B49:C49"/>
    <mergeCell ref="A7:D7"/>
    <mergeCell ref="A42:E42"/>
    <mergeCell ref="B46:C46"/>
    <mergeCell ref="B47:C47"/>
    <mergeCell ref="A41:E41"/>
    <mergeCell ref="A10:D10"/>
    <mergeCell ref="A11:A12"/>
    <mergeCell ref="B11:D11"/>
    <mergeCell ref="E11:E12"/>
    <mergeCell ref="A25:E25"/>
    <mergeCell ref="A27:E27"/>
  </mergeCells>
  <pageMargins left="0.511811024" right="0.511811024" top="0.78740157499999996" bottom="0.78740157499999996" header="0.31496062000000002" footer="0.31496062000000002"/>
  <pageSetup paperSize="8" orientation="portrait" r:id="rId1"/>
  <colBreaks count="1" manualBreakCount="1">
    <brk id="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76"/>
  <sheetViews>
    <sheetView topLeftCell="A22" zoomScaleNormal="100" workbookViewId="0">
      <selection activeCell="K8" sqref="K8"/>
    </sheetView>
  </sheetViews>
  <sheetFormatPr defaultRowHeight="12.75" x14ac:dyDescent="0.2"/>
  <cols>
    <col min="1" max="1" width="6.42578125" customWidth="1"/>
    <col min="2" max="2" width="3" customWidth="1"/>
    <col min="3" max="3" width="23" customWidth="1"/>
    <col min="4" max="4" width="9.140625" customWidth="1"/>
    <col min="5" max="5" width="10.7109375" customWidth="1"/>
    <col min="6" max="6" width="18.85546875" customWidth="1"/>
    <col min="7" max="7" width="26.85546875" customWidth="1"/>
    <col min="8" max="8" width="22.140625" customWidth="1"/>
    <col min="9" max="9" width="13.140625" customWidth="1"/>
  </cols>
  <sheetData>
    <row r="1" spans="1:9" ht="60.75" customHeight="1" thickBot="1" x14ac:dyDescent="0.25">
      <c r="A1" s="217"/>
      <c r="B1" s="218"/>
      <c r="C1" s="218"/>
      <c r="D1" s="218"/>
      <c r="E1" s="218"/>
      <c r="F1" s="218"/>
      <c r="G1" s="218"/>
      <c r="H1" s="218"/>
      <c r="I1" s="219"/>
    </row>
    <row r="2" spans="1:9" ht="18.75" customHeight="1" thickBot="1" x14ac:dyDescent="0.25">
      <c r="A2" s="220" t="s">
        <v>95</v>
      </c>
      <c r="B2" s="221"/>
      <c r="C2" s="221"/>
      <c r="D2" s="221"/>
      <c r="E2" s="221"/>
      <c r="F2" s="221"/>
      <c r="G2" s="221"/>
      <c r="H2" s="221"/>
      <c r="I2" s="222"/>
    </row>
    <row r="3" spans="1:9" ht="45" customHeight="1" x14ac:dyDescent="0.2">
      <c r="A3" s="223" t="s">
        <v>96</v>
      </c>
      <c r="B3" s="224"/>
      <c r="C3" s="224"/>
      <c r="D3" s="68" t="s">
        <v>113</v>
      </c>
      <c r="E3" s="69" t="s">
        <v>112</v>
      </c>
      <c r="F3" s="70" t="s">
        <v>97</v>
      </c>
      <c r="G3" s="70" t="s">
        <v>98</v>
      </c>
      <c r="H3" s="77" t="s">
        <v>99</v>
      </c>
      <c r="I3" s="71" t="s">
        <v>100</v>
      </c>
    </row>
    <row r="4" spans="1:9" ht="72" customHeight="1" x14ac:dyDescent="0.2">
      <c r="A4" s="225" t="s">
        <v>101</v>
      </c>
      <c r="B4" s="226"/>
      <c r="C4" s="226"/>
      <c r="D4" s="72" t="s">
        <v>79</v>
      </c>
      <c r="E4" s="73" t="s">
        <v>102</v>
      </c>
      <c r="F4" s="74">
        <v>298.05</v>
      </c>
      <c r="G4" s="74">
        <v>331.98</v>
      </c>
      <c r="H4" s="74">
        <v>345.62</v>
      </c>
      <c r="I4" s="75">
        <f>(F4+G4+H4)/3</f>
        <v>325.21666666666664</v>
      </c>
    </row>
    <row r="5" spans="1:9" ht="7.5" customHeight="1" x14ac:dyDescent="0.2">
      <c r="A5" s="227" t="s">
        <v>36</v>
      </c>
      <c r="B5" s="228"/>
      <c r="C5" s="228"/>
      <c r="D5" s="228"/>
      <c r="E5" s="228"/>
      <c r="F5" s="228"/>
      <c r="G5" s="228"/>
      <c r="H5" s="228"/>
      <c r="I5" s="229"/>
    </row>
    <row r="6" spans="1:9" x14ac:dyDescent="0.2">
      <c r="A6" s="230"/>
      <c r="B6" s="231"/>
      <c r="C6" s="231"/>
      <c r="D6" s="231"/>
      <c r="E6" s="231"/>
      <c r="F6" s="231"/>
      <c r="G6" s="231"/>
      <c r="H6" s="231"/>
      <c r="I6" s="232"/>
    </row>
    <row r="7" spans="1:9" ht="14.25" customHeight="1" x14ac:dyDescent="0.2">
      <c r="A7" s="230"/>
      <c r="B7" s="231"/>
      <c r="C7" s="231"/>
      <c r="D7" s="231"/>
      <c r="E7" s="231"/>
      <c r="F7" s="231"/>
      <c r="G7" s="231"/>
      <c r="H7" s="231"/>
      <c r="I7" s="232"/>
    </row>
    <row r="8" spans="1:9" ht="13.5" x14ac:dyDescent="0.2">
      <c r="A8" s="211" t="s">
        <v>103</v>
      </c>
      <c r="B8" s="212"/>
      <c r="C8" s="212"/>
      <c r="D8" s="212"/>
      <c r="E8" s="212"/>
      <c r="F8" s="212"/>
      <c r="G8" s="212"/>
      <c r="H8" s="212"/>
      <c r="I8" s="213"/>
    </row>
    <row r="9" spans="1:9" ht="14.25" thickBot="1" x14ac:dyDescent="0.25">
      <c r="A9" s="214" t="s">
        <v>104</v>
      </c>
      <c r="B9" s="215"/>
      <c r="C9" s="215"/>
      <c r="D9" s="215"/>
      <c r="E9" s="215"/>
      <c r="F9" s="215"/>
      <c r="G9" s="215"/>
      <c r="H9" s="215"/>
      <c r="I9" s="216"/>
    </row>
    <row r="10" spans="1:9" ht="13.5" thickBot="1" x14ac:dyDescent="0.25"/>
    <row r="11" spans="1:9" ht="55.5" customHeight="1" thickBot="1" x14ac:dyDescent="0.25">
      <c r="A11" s="217"/>
      <c r="B11" s="218"/>
      <c r="C11" s="218"/>
      <c r="D11" s="218"/>
      <c r="E11" s="218"/>
      <c r="F11" s="218"/>
      <c r="G11" s="218"/>
      <c r="H11" s="218"/>
      <c r="I11" s="219"/>
    </row>
    <row r="12" spans="1:9" ht="15.75" thickBot="1" x14ac:dyDescent="0.25">
      <c r="A12" s="220" t="s">
        <v>105</v>
      </c>
      <c r="B12" s="221"/>
      <c r="C12" s="221"/>
      <c r="D12" s="221"/>
      <c r="E12" s="221"/>
      <c r="F12" s="221"/>
      <c r="G12" s="221"/>
      <c r="H12" s="221"/>
      <c r="I12" s="222"/>
    </row>
    <row r="13" spans="1:9" ht="41.25" customHeight="1" x14ac:dyDescent="0.2">
      <c r="A13" s="223" t="s">
        <v>96</v>
      </c>
      <c r="B13" s="224"/>
      <c r="C13" s="224"/>
      <c r="D13" s="68" t="s">
        <v>113</v>
      </c>
      <c r="E13" s="69" t="s">
        <v>112</v>
      </c>
      <c r="F13" s="78" t="s">
        <v>127</v>
      </c>
      <c r="G13" s="78" t="s">
        <v>128</v>
      </c>
      <c r="H13" s="78" t="s">
        <v>129</v>
      </c>
      <c r="I13" s="71" t="s">
        <v>100</v>
      </c>
    </row>
    <row r="14" spans="1:9" ht="47.25" customHeight="1" x14ac:dyDescent="0.2">
      <c r="A14" s="225" t="s">
        <v>114</v>
      </c>
      <c r="B14" s="226"/>
      <c r="C14" s="226"/>
      <c r="D14" s="72" t="s">
        <v>79</v>
      </c>
      <c r="E14" s="73" t="s">
        <v>102</v>
      </c>
      <c r="F14" s="74">
        <v>366.15</v>
      </c>
      <c r="G14" s="74">
        <v>289.89999999999998</v>
      </c>
      <c r="H14" s="74">
        <v>179.9</v>
      </c>
      <c r="I14" s="75">
        <f>(F14+G14+H14)/3</f>
        <v>278.64999999999998</v>
      </c>
    </row>
    <row r="15" spans="1:9" x14ac:dyDescent="0.2">
      <c r="A15" s="227" t="s">
        <v>36</v>
      </c>
      <c r="B15" s="228"/>
      <c r="C15" s="228"/>
      <c r="D15" s="228"/>
      <c r="E15" s="228"/>
      <c r="F15" s="228"/>
      <c r="G15" s="228"/>
      <c r="H15" s="228"/>
      <c r="I15" s="229"/>
    </row>
    <row r="16" spans="1:9" ht="9" customHeight="1" x14ac:dyDescent="0.2">
      <c r="A16" s="230"/>
      <c r="B16" s="231"/>
      <c r="C16" s="231"/>
      <c r="D16" s="231"/>
      <c r="E16" s="231"/>
      <c r="F16" s="231"/>
      <c r="G16" s="231"/>
      <c r="H16" s="231"/>
      <c r="I16" s="232"/>
    </row>
    <row r="17" spans="1:9" x14ac:dyDescent="0.2">
      <c r="A17" s="230"/>
      <c r="B17" s="231"/>
      <c r="C17" s="231"/>
      <c r="D17" s="231"/>
      <c r="E17" s="231"/>
      <c r="F17" s="231"/>
      <c r="G17" s="231"/>
      <c r="H17" s="231"/>
      <c r="I17" s="232"/>
    </row>
    <row r="18" spans="1:9" ht="13.5" x14ac:dyDescent="0.2">
      <c r="A18" s="211" t="s">
        <v>103</v>
      </c>
      <c r="B18" s="212"/>
      <c r="C18" s="212"/>
      <c r="D18" s="212"/>
      <c r="E18" s="212"/>
      <c r="F18" s="212"/>
      <c r="G18" s="212"/>
      <c r="H18" s="212"/>
      <c r="I18" s="213"/>
    </row>
    <row r="19" spans="1:9" ht="14.25" thickBot="1" x14ac:dyDescent="0.25">
      <c r="A19" s="214" t="s">
        <v>104</v>
      </c>
      <c r="B19" s="215"/>
      <c r="C19" s="215"/>
      <c r="D19" s="215"/>
      <c r="E19" s="215"/>
      <c r="F19" s="215"/>
      <c r="G19" s="215"/>
      <c r="H19" s="215"/>
      <c r="I19" s="216"/>
    </row>
    <row r="20" spans="1:9" ht="58.5" customHeight="1" thickBot="1" x14ac:dyDescent="0.25">
      <c r="A20" s="217"/>
      <c r="B20" s="218"/>
      <c r="C20" s="218"/>
      <c r="D20" s="218"/>
      <c r="E20" s="218"/>
      <c r="F20" s="218"/>
      <c r="G20" s="218"/>
      <c r="H20" s="218"/>
      <c r="I20" s="219"/>
    </row>
    <row r="21" spans="1:9" ht="15.75" thickBot="1" x14ac:dyDescent="0.25">
      <c r="A21" s="220" t="s">
        <v>123</v>
      </c>
      <c r="B21" s="221"/>
      <c r="C21" s="221"/>
      <c r="D21" s="221"/>
      <c r="E21" s="221"/>
      <c r="F21" s="221"/>
      <c r="G21" s="221"/>
      <c r="H21" s="221"/>
      <c r="I21" s="222"/>
    </row>
    <row r="22" spans="1:9" ht="45.75" customHeight="1" x14ac:dyDescent="0.2">
      <c r="A22" s="223" t="s">
        <v>96</v>
      </c>
      <c r="B22" s="224"/>
      <c r="C22" s="224"/>
      <c r="D22" s="68" t="s">
        <v>113</v>
      </c>
      <c r="E22" s="69" t="s">
        <v>112</v>
      </c>
      <c r="F22" s="78" t="s">
        <v>126</v>
      </c>
      <c r="G22" s="70" t="s">
        <v>125</v>
      </c>
      <c r="H22" s="70" t="s">
        <v>130</v>
      </c>
      <c r="I22" s="71" t="s">
        <v>100</v>
      </c>
    </row>
    <row r="23" spans="1:9" ht="46.5" customHeight="1" x14ac:dyDescent="0.2">
      <c r="A23" s="225" t="s">
        <v>124</v>
      </c>
      <c r="B23" s="226"/>
      <c r="C23" s="226"/>
      <c r="D23" s="72" t="s">
        <v>79</v>
      </c>
      <c r="E23" s="73" t="s">
        <v>102</v>
      </c>
      <c r="F23" s="74">
        <v>154.62</v>
      </c>
      <c r="G23" s="74">
        <v>179.79</v>
      </c>
      <c r="H23" s="74">
        <v>165.1</v>
      </c>
      <c r="I23" s="75">
        <f>(F23+G23+H23)/3</f>
        <v>166.50333333333333</v>
      </c>
    </row>
    <row r="24" spans="1:9" x14ac:dyDescent="0.2">
      <c r="A24" s="227" t="s">
        <v>36</v>
      </c>
      <c r="B24" s="228"/>
      <c r="C24" s="228"/>
      <c r="D24" s="228"/>
      <c r="E24" s="228"/>
      <c r="F24" s="228"/>
      <c r="G24" s="228"/>
      <c r="H24" s="228"/>
      <c r="I24" s="229"/>
    </row>
    <row r="25" spans="1:9" x14ac:dyDescent="0.2">
      <c r="A25" s="230"/>
      <c r="B25" s="231"/>
      <c r="C25" s="231"/>
      <c r="D25" s="231"/>
      <c r="E25" s="231"/>
      <c r="F25" s="231"/>
      <c r="G25" s="231"/>
      <c r="H25" s="231"/>
      <c r="I25" s="232"/>
    </row>
    <row r="26" spans="1:9" x14ac:dyDescent="0.2">
      <c r="A26" s="230"/>
      <c r="B26" s="231"/>
      <c r="C26" s="231"/>
      <c r="D26" s="231"/>
      <c r="E26" s="231"/>
      <c r="F26" s="231"/>
      <c r="G26" s="231"/>
      <c r="H26" s="231"/>
      <c r="I26" s="232"/>
    </row>
    <row r="27" spans="1:9" ht="13.5" x14ac:dyDescent="0.2">
      <c r="A27" s="211" t="s">
        <v>103</v>
      </c>
      <c r="B27" s="212"/>
      <c r="C27" s="212"/>
      <c r="D27" s="212"/>
      <c r="E27" s="212"/>
      <c r="F27" s="212"/>
      <c r="G27" s="212"/>
      <c r="H27" s="212"/>
      <c r="I27" s="213"/>
    </row>
    <row r="28" spans="1:9" ht="14.25" thickBot="1" x14ac:dyDescent="0.25">
      <c r="A28" s="214" t="s">
        <v>104</v>
      </c>
      <c r="B28" s="215"/>
      <c r="C28" s="215"/>
      <c r="D28" s="215"/>
      <c r="E28" s="215"/>
      <c r="F28" s="215"/>
      <c r="G28" s="215"/>
      <c r="H28" s="215"/>
      <c r="I28" s="216"/>
    </row>
    <row r="29" spans="1:9" ht="13.5" thickBot="1" x14ac:dyDescent="0.25"/>
    <row r="30" spans="1:9" ht="60.75" customHeight="1" thickBot="1" x14ac:dyDescent="0.25">
      <c r="A30" s="217"/>
      <c r="B30" s="218"/>
      <c r="C30" s="218"/>
      <c r="D30" s="218"/>
      <c r="E30" s="218"/>
      <c r="F30" s="218"/>
      <c r="G30" s="218"/>
      <c r="H30" s="218"/>
      <c r="I30" s="219"/>
    </row>
    <row r="31" spans="1:9" ht="15.75" thickBot="1" x14ac:dyDescent="0.25">
      <c r="A31" s="220" t="s">
        <v>131</v>
      </c>
      <c r="B31" s="221"/>
      <c r="C31" s="221"/>
      <c r="D31" s="221"/>
      <c r="E31" s="221"/>
      <c r="F31" s="221"/>
      <c r="G31" s="221"/>
      <c r="H31" s="221"/>
      <c r="I31" s="222"/>
    </row>
    <row r="32" spans="1:9" ht="42.75" x14ac:dyDescent="0.2">
      <c r="A32" s="223" t="s">
        <v>96</v>
      </c>
      <c r="B32" s="224"/>
      <c r="C32" s="224"/>
      <c r="D32" s="68" t="s">
        <v>113</v>
      </c>
      <c r="E32" s="69" t="s">
        <v>112</v>
      </c>
      <c r="F32" s="78" t="s">
        <v>126</v>
      </c>
      <c r="G32" s="78" t="s">
        <v>132</v>
      </c>
      <c r="H32" s="70" t="s">
        <v>133</v>
      </c>
      <c r="I32" s="71" t="s">
        <v>100</v>
      </c>
    </row>
    <row r="33" spans="1:9" ht="45" customHeight="1" x14ac:dyDescent="0.2">
      <c r="A33" s="225" t="s">
        <v>131</v>
      </c>
      <c r="B33" s="226"/>
      <c r="C33" s="226"/>
      <c r="D33" s="72" t="s">
        <v>79</v>
      </c>
      <c r="E33" s="73" t="s">
        <v>102</v>
      </c>
      <c r="F33" s="74">
        <v>51.86</v>
      </c>
      <c r="G33" s="74">
        <v>56</v>
      </c>
      <c r="H33" s="74">
        <v>49.3</v>
      </c>
      <c r="I33" s="75">
        <f>(F33+G33+H33)/3</f>
        <v>52.386666666666663</v>
      </c>
    </row>
    <row r="34" spans="1:9" x14ac:dyDescent="0.2">
      <c r="A34" s="227" t="s">
        <v>36</v>
      </c>
      <c r="B34" s="228"/>
      <c r="C34" s="228"/>
      <c r="D34" s="228"/>
      <c r="E34" s="228"/>
      <c r="F34" s="228"/>
      <c r="G34" s="228"/>
      <c r="H34" s="228"/>
      <c r="I34" s="229"/>
    </row>
    <row r="35" spans="1:9" x14ac:dyDescent="0.2">
      <c r="A35" s="230"/>
      <c r="B35" s="231"/>
      <c r="C35" s="231"/>
      <c r="D35" s="231"/>
      <c r="E35" s="231"/>
      <c r="F35" s="231"/>
      <c r="G35" s="231"/>
      <c r="H35" s="231"/>
      <c r="I35" s="232"/>
    </row>
    <row r="36" spans="1:9" x14ac:dyDescent="0.2">
      <c r="A36" s="230"/>
      <c r="B36" s="231"/>
      <c r="C36" s="231"/>
      <c r="D36" s="231"/>
      <c r="E36" s="231"/>
      <c r="F36" s="231"/>
      <c r="G36" s="231"/>
      <c r="H36" s="231"/>
      <c r="I36" s="232"/>
    </row>
    <row r="37" spans="1:9" ht="13.5" x14ac:dyDescent="0.2">
      <c r="A37" s="211" t="s">
        <v>103</v>
      </c>
      <c r="B37" s="212"/>
      <c r="C37" s="212"/>
      <c r="D37" s="212"/>
      <c r="E37" s="212"/>
      <c r="F37" s="212"/>
      <c r="G37" s="212"/>
      <c r="H37" s="212"/>
      <c r="I37" s="213"/>
    </row>
    <row r="38" spans="1:9" ht="14.25" thickBot="1" x14ac:dyDescent="0.25">
      <c r="A38" s="214" t="s">
        <v>104</v>
      </c>
      <c r="B38" s="215"/>
      <c r="C38" s="215"/>
      <c r="D38" s="215"/>
      <c r="E38" s="215"/>
      <c r="F38" s="215"/>
      <c r="G38" s="215"/>
      <c r="H38" s="215"/>
      <c r="I38" s="216"/>
    </row>
    <row r="39" spans="1:9" ht="13.5" thickBot="1" x14ac:dyDescent="0.25"/>
    <row r="40" spans="1:9" ht="59.25" customHeight="1" thickBot="1" x14ac:dyDescent="0.25">
      <c r="A40" s="217"/>
      <c r="B40" s="218"/>
      <c r="C40" s="218"/>
      <c r="D40" s="218"/>
      <c r="E40" s="218"/>
      <c r="F40" s="218"/>
      <c r="G40" s="218"/>
      <c r="H40" s="218"/>
      <c r="I40" s="219"/>
    </row>
    <row r="41" spans="1:9" ht="15.75" thickBot="1" x14ac:dyDescent="0.25">
      <c r="A41" s="220" t="s">
        <v>135</v>
      </c>
      <c r="B41" s="221"/>
      <c r="C41" s="221"/>
      <c r="D41" s="221"/>
      <c r="E41" s="221"/>
      <c r="F41" s="221"/>
      <c r="G41" s="221"/>
      <c r="H41" s="221"/>
      <c r="I41" s="222"/>
    </row>
    <row r="42" spans="1:9" ht="28.5" x14ac:dyDescent="0.2">
      <c r="A42" s="223" t="s">
        <v>96</v>
      </c>
      <c r="B42" s="224"/>
      <c r="C42" s="224"/>
      <c r="D42" s="68" t="s">
        <v>113</v>
      </c>
      <c r="E42" s="69" t="s">
        <v>112</v>
      </c>
      <c r="F42" s="78" t="s">
        <v>136</v>
      </c>
      <c r="G42" s="78" t="s">
        <v>126</v>
      </c>
      <c r="H42" s="70" t="s">
        <v>137</v>
      </c>
      <c r="I42" s="71" t="s">
        <v>100</v>
      </c>
    </row>
    <row r="43" spans="1:9" ht="45" customHeight="1" x14ac:dyDescent="0.2">
      <c r="A43" s="225" t="s">
        <v>135</v>
      </c>
      <c r="B43" s="226"/>
      <c r="C43" s="226"/>
      <c r="D43" s="72" t="s">
        <v>79</v>
      </c>
      <c r="E43" s="73" t="s">
        <v>102</v>
      </c>
      <c r="F43" s="74">
        <v>60.63</v>
      </c>
      <c r="G43" s="74">
        <v>44.1</v>
      </c>
      <c r="H43" s="74">
        <v>31.94</v>
      </c>
      <c r="I43" s="75">
        <f>(F43+G43+H43)/3</f>
        <v>45.556666666666672</v>
      </c>
    </row>
    <row r="44" spans="1:9" x14ac:dyDescent="0.2">
      <c r="A44" s="227" t="s">
        <v>36</v>
      </c>
      <c r="B44" s="228"/>
      <c r="C44" s="228"/>
      <c r="D44" s="228"/>
      <c r="E44" s="228"/>
      <c r="F44" s="228"/>
      <c r="G44" s="228"/>
      <c r="H44" s="228"/>
      <c r="I44" s="229"/>
    </row>
    <row r="45" spans="1:9" x14ac:dyDescent="0.2">
      <c r="A45" s="230"/>
      <c r="B45" s="231"/>
      <c r="C45" s="231"/>
      <c r="D45" s="231"/>
      <c r="E45" s="231"/>
      <c r="F45" s="231"/>
      <c r="G45" s="231"/>
      <c r="H45" s="231"/>
      <c r="I45" s="232"/>
    </row>
    <row r="46" spans="1:9" x14ac:dyDescent="0.2">
      <c r="A46" s="230"/>
      <c r="B46" s="231"/>
      <c r="C46" s="231"/>
      <c r="D46" s="231"/>
      <c r="E46" s="231"/>
      <c r="F46" s="231"/>
      <c r="G46" s="231"/>
      <c r="H46" s="231"/>
      <c r="I46" s="232"/>
    </row>
    <row r="47" spans="1:9" ht="13.5" x14ac:dyDescent="0.2">
      <c r="A47" s="211" t="s">
        <v>103</v>
      </c>
      <c r="B47" s="212"/>
      <c r="C47" s="212"/>
      <c r="D47" s="212"/>
      <c r="E47" s="212"/>
      <c r="F47" s="212"/>
      <c r="G47" s="212"/>
      <c r="H47" s="212"/>
      <c r="I47" s="213"/>
    </row>
    <row r="48" spans="1:9" ht="14.25" thickBot="1" x14ac:dyDescent="0.25">
      <c r="A48" s="214" t="s">
        <v>104</v>
      </c>
      <c r="B48" s="215"/>
      <c r="C48" s="215"/>
      <c r="D48" s="215"/>
      <c r="E48" s="215"/>
      <c r="F48" s="215"/>
      <c r="G48" s="215"/>
      <c r="H48" s="215"/>
      <c r="I48" s="216"/>
    </row>
    <row r="49" spans="1:9" ht="59.25" customHeight="1" thickBot="1" x14ac:dyDescent="0.25">
      <c r="A49" s="217"/>
      <c r="B49" s="218"/>
      <c r="C49" s="218"/>
      <c r="D49" s="218"/>
      <c r="E49" s="218"/>
      <c r="F49" s="218"/>
      <c r="G49" s="218"/>
      <c r="H49" s="218"/>
      <c r="I49" s="219"/>
    </row>
    <row r="50" spans="1:9" ht="15.75" thickBot="1" x14ac:dyDescent="0.25">
      <c r="A50" s="220" t="s">
        <v>186</v>
      </c>
      <c r="B50" s="221"/>
      <c r="C50" s="221"/>
      <c r="D50" s="221"/>
      <c r="E50" s="221"/>
      <c r="F50" s="221"/>
      <c r="G50" s="221"/>
      <c r="H50" s="221"/>
      <c r="I50" s="222"/>
    </row>
    <row r="51" spans="1:9" ht="38.25" x14ac:dyDescent="0.2">
      <c r="A51" s="223" t="s">
        <v>96</v>
      </c>
      <c r="B51" s="224"/>
      <c r="C51" s="224"/>
      <c r="D51" s="68" t="s">
        <v>113</v>
      </c>
      <c r="E51" s="69" t="s">
        <v>112</v>
      </c>
      <c r="F51" s="78" t="s">
        <v>187</v>
      </c>
      <c r="G51" s="78" t="s">
        <v>188</v>
      </c>
      <c r="H51" s="70" t="s">
        <v>190</v>
      </c>
      <c r="I51" s="71" t="s">
        <v>100</v>
      </c>
    </row>
    <row r="52" spans="1:9" ht="82.5" customHeight="1" x14ac:dyDescent="0.2">
      <c r="A52" s="225" t="s">
        <v>189</v>
      </c>
      <c r="B52" s="226"/>
      <c r="C52" s="226"/>
      <c r="D52" s="72" t="s">
        <v>79</v>
      </c>
      <c r="E52" s="73" t="s">
        <v>102</v>
      </c>
      <c r="F52" s="74">
        <v>1686.73</v>
      </c>
      <c r="G52" s="74">
        <v>1511.58</v>
      </c>
      <c r="H52" s="74">
        <v>1480.98</v>
      </c>
      <c r="I52" s="75">
        <f>(F52+G52+H52)/3</f>
        <v>1559.7633333333333</v>
      </c>
    </row>
    <row r="53" spans="1:9" x14ac:dyDescent="0.2">
      <c r="A53" s="227" t="s">
        <v>36</v>
      </c>
      <c r="B53" s="228"/>
      <c r="C53" s="228"/>
      <c r="D53" s="228"/>
      <c r="E53" s="228"/>
      <c r="F53" s="228"/>
      <c r="G53" s="228"/>
      <c r="H53" s="228"/>
      <c r="I53" s="229"/>
    </row>
    <row r="54" spans="1:9" x14ac:dyDescent="0.2">
      <c r="A54" s="230"/>
      <c r="B54" s="231"/>
      <c r="C54" s="231"/>
      <c r="D54" s="231"/>
      <c r="E54" s="231"/>
      <c r="F54" s="231"/>
      <c r="G54" s="231"/>
      <c r="H54" s="231"/>
      <c r="I54" s="232"/>
    </row>
    <row r="55" spans="1:9" x14ac:dyDescent="0.2">
      <c r="A55" s="230"/>
      <c r="B55" s="231"/>
      <c r="C55" s="231"/>
      <c r="D55" s="231"/>
      <c r="E55" s="231"/>
      <c r="F55" s="231"/>
      <c r="G55" s="231"/>
      <c r="H55" s="231"/>
      <c r="I55" s="232"/>
    </row>
    <row r="56" spans="1:9" ht="13.5" x14ac:dyDescent="0.2">
      <c r="A56" s="211" t="s">
        <v>103</v>
      </c>
      <c r="B56" s="212"/>
      <c r="C56" s="212"/>
      <c r="D56" s="212"/>
      <c r="E56" s="212"/>
      <c r="F56" s="212"/>
      <c r="G56" s="212"/>
      <c r="H56" s="212"/>
      <c r="I56" s="213"/>
    </row>
    <row r="57" spans="1:9" ht="14.25" thickBot="1" x14ac:dyDescent="0.25">
      <c r="A57" s="214" t="s">
        <v>104</v>
      </c>
      <c r="B57" s="215"/>
      <c r="C57" s="215"/>
      <c r="D57" s="215"/>
      <c r="E57" s="215"/>
      <c r="F57" s="215"/>
      <c r="G57" s="215"/>
      <c r="H57" s="215"/>
      <c r="I57" s="216"/>
    </row>
    <row r="58" spans="1:9" ht="13.5" thickBot="1" x14ac:dyDescent="0.25"/>
    <row r="59" spans="1:9" ht="62.25" customHeight="1" thickBot="1" x14ac:dyDescent="0.25">
      <c r="A59" s="217"/>
      <c r="B59" s="218"/>
      <c r="C59" s="218"/>
      <c r="D59" s="218"/>
      <c r="E59" s="218"/>
      <c r="F59" s="218"/>
      <c r="G59" s="218"/>
      <c r="H59" s="218"/>
      <c r="I59" s="219"/>
    </row>
    <row r="60" spans="1:9" ht="15.75" thickBot="1" x14ac:dyDescent="0.25">
      <c r="A60" s="220" t="s">
        <v>193</v>
      </c>
      <c r="B60" s="221"/>
      <c r="C60" s="221"/>
      <c r="D60" s="221"/>
      <c r="E60" s="221"/>
      <c r="F60" s="221"/>
      <c r="G60" s="221"/>
      <c r="H60" s="221"/>
      <c r="I60" s="222"/>
    </row>
    <row r="61" spans="1:9" ht="38.25" x14ac:dyDescent="0.2">
      <c r="A61" s="223" t="s">
        <v>96</v>
      </c>
      <c r="B61" s="224"/>
      <c r="C61" s="224"/>
      <c r="D61" s="68" t="s">
        <v>113</v>
      </c>
      <c r="E61" s="69" t="s">
        <v>112</v>
      </c>
      <c r="F61" s="88" t="s">
        <v>126</v>
      </c>
      <c r="G61" s="78" t="s">
        <v>188</v>
      </c>
      <c r="H61" s="70" t="s">
        <v>194</v>
      </c>
      <c r="I61" s="71" t="s">
        <v>100</v>
      </c>
    </row>
    <row r="62" spans="1:9" ht="51.75" customHeight="1" x14ac:dyDescent="0.2">
      <c r="A62" s="225" t="s">
        <v>193</v>
      </c>
      <c r="B62" s="226"/>
      <c r="C62" s="226"/>
      <c r="D62" s="72" t="s">
        <v>79</v>
      </c>
      <c r="E62" s="73" t="s">
        <v>102</v>
      </c>
      <c r="F62" s="74">
        <v>113.05</v>
      </c>
      <c r="G62" s="74">
        <v>190.49</v>
      </c>
      <c r="H62" s="74">
        <v>104.99</v>
      </c>
      <c r="I62" s="75">
        <f>(F62+G62+H62)/3</f>
        <v>136.17666666666668</v>
      </c>
    </row>
    <row r="63" spans="1:9" x14ac:dyDescent="0.2">
      <c r="A63" s="227" t="s">
        <v>36</v>
      </c>
      <c r="B63" s="228"/>
      <c r="C63" s="228"/>
      <c r="D63" s="228"/>
      <c r="E63" s="228"/>
      <c r="F63" s="228"/>
      <c r="G63" s="228"/>
      <c r="H63" s="228"/>
      <c r="I63" s="229"/>
    </row>
    <row r="64" spans="1:9" x14ac:dyDescent="0.2">
      <c r="A64" s="230"/>
      <c r="B64" s="231"/>
      <c r="C64" s="231"/>
      <c r="D64" s="231"/>
      <c r="E64" s="231"/>
      <c r="F64" s="231"/>
      <c r="G64" s="231"/>
      <c r="H64" s="231"/>
      <c r="I64" s="232"/>
    </row>
    <row r="65" spans="1:9" x14ac:dyDescent="0.2">
      <c r="A65" s="230"/>
      <c r="B65" s="231"/>
      <c r="C65" s="231"/>
      <c r="D65" s="231"/>
      <c r="E65" s="231"/>
      <c r="F65" s="231"/>
      <c r="G65" s="231"/>
      <c r="H65" s="231"/>
      <c r="I65" s="232"/>
    </row>
    <row r="66" spans="1:9" ht="13.5" x14ac:dyDescent="0.2">
      <c r="A66" s="211" t="s">
        <v>103</v>
      </c>
      <c r="B66" s="212"/>
      <c r="C66" s="212"/>
      <c r="D66" s="212"/>
      <c r="E66" s="212"/>
      <c r="F66" s="212"/>
      <c r="G66" s="212"/>
      <c r="H66" s="212"/>
      <c r="I66" s="213"/>
    </row>
    <row r="67" spans="1:9" ht="14.25" thickBot="1" x14ac:dyDescent="0.25">
      <c r="A67" s="214" t="s">
        <v>104</v>
      </c>
      <c r="B67" s="215"/>
      <c r="C67" s="215"/>
      <c r="D67" s="215"/>
      <c r="E67" s="215"/>
      <c r="F67" s="215"/>
      <c r="G67" s="215"/>
      <c r="H67" s="215"/>
      <c r="I67" s="216"/>
    </row>
    <row r="68" spans="1:9" ht="64.5" customHeight="1" thickBot="1" x14ac:dyDescent="0.25">
      <c r="A68" s="217"/>
      <c r="B68" s="218"/>
      <c r="C68" s="218"/>
      <c r="D68" s="218"/>
      <c r="E68" s="218"/>
      <c r="F68" s="218"/>
      <c r="G68" s="218"/>
      <c r="H68" s="218"/>
      <c r="I68" s="219"/>
    </row>
    <row r="69" spans="1:9" ht="15.75" thickBot="1" x14ac:dyDescent="0.25">
      <c r="A69" s="220" t="s">
        <v>202</v>
      </c>
      <c r="B69" s="221"/>
      <c r="C69" s="221"/>
      <c r="D69" s="221"/>
      <c r="E69" s="221"/>
      <c r="F69" s="221"/>
      <c r="G69" s="221"/>
      <c r="H69" s="221"/>
      <c r="I69" s="222"/>
    </row>
    <row r="70" spans="1:9" ht="42.75" x14ac:dyDescent="0.2">
      <c r="A70" s="223" t="s">
        <v>96</v>
      </c>
      <c r="B70" s="224"/>
      <c r="C70" s="224"/>
      <c r="D70" s="68" t="s">
        <v>113</v>
      </c>
      <c r="E70" s="69" t="s">
        <v>112</v>
      </c>
      <c r="F70" s="88" t="s">
        <v>197</v>
      </c>
      <c r="G70" s="78" t="s">
        <v>198</v>
      </c>
      <c r="H70" s="70" t="s">
        <v>199</v>
      </c>
      <c r="I70" s="71" t="s">
        <v>100</v>
      </c>
    </row>
    <row r="71" spans="1:9" ht="48.75" customHeight="1" x14ac:dyDescent="0.2">
      <c r="A71" s="225" t="s">
        <v>201</v>
      </c>
      <c r="B71" s="226"/>
      <c r="C71" s="226"/>
      <c r="D71" s="72" t="s">
        <v>79</v>
      </c>
      <c r="E71" s="73" t="s">
        <v>102</v>
      </c>
      <c r="F71" s="74">
        <v>419.7</v>
      </c>
      <c r="G71" s="74">
        <v>393.07</v>
      </c>
      <c r="H71" s="74">
        <v>360.41</v>
      </c>
      <c r="I71" s="75">
        <f>(F71+G71+H71)/3</f>
        <v>391.06</v>
      </c>
    </row>
    <row r="72" spans="1:9" x14ac:dyDescent="0.2">
      <c r="A72" s="227" t="s">
        <v>36</v>
      </c>
      <c r="B72" s="228"/>
      <c r="C72" s="228"/>
      <c r="D72" s="228"/>
      <c r="E72" s="228"/>
      <c r="F72" s="228"/>
      <c r="G72" s="228"/>
      <c r="H72" s="228"/>
      <c r="I72" s="229"/>
    </row>
    <row r="73" spans="1:9" x14ac:dyDescent="0.2">
      <c r="A73" s="230"/>
      <c r="B73" s="231"/>
      <c r="C73" s="231"/>
      <c r="D73" s="231"/>
      <c r="E73" s="231"/>
      <c r="F73" s="231"/>
      <c r="G73" s="231"/>
      <c r="H73" s="231"/>
      <c r="I73" s="232"/>
    </row>
    <row r="74" spans="1:9" x14ac:dyDescent="0.2">
      <c r="A74" s="230"/>
      <c r="B74" s="231"/>
      <c r="C74" s="231"/>
      <c r="D74" s="231"/>
      <c r="E74" s="231"/>
      <c r="F74" s="231"/>
      <c r="G74" s="231"/>
      <c r="H74" s="231"/>
      <c r="I74" s="232"/>
    </row>
    <row r="75" spans="1:9" ht="13.5" x14ac:dyDescent="0.2">
      <c r="A75" s="211" t="s">
        <v>103</v>
      </c>
      <c r="B75" s="212"/>
      <c r="C75" s="212"/>
      <c r="D75" s="212"/>
      <c r="E75" s="212"/>
      <c r="F75" s="212"/>
      <c r="G75" s="212"/>
      <c r="H75" s="212"/>
      <c r="I75" s="213"/>
    </row>
    <row r="76" spans="1:9" ht="14.25" thickBot="1" x14ac:dyDescent="0.25">
      <c r="A76" s="214" t="s">
        <v>104</v>
      </c>
      <c r="B76" s="215"/>
      <c r="C76" s="215"/>
      <c r="D76" s="215"/>
      <c r="E76" s="215"/>
      <c r="F76" s="215"/>
      <c r="G76" s="215"/>
      <c r="H76" s="215"/>
      <c r="I76" s="216"/>
    </row>
  </sheetData>
  <mergeCells count="56">
    <mergeCell ref="A48:I48"/>
    <mergeCell ref="A41:I41"/>
    <mergeCell ref="A42:C42"/>
    <mergeCell ref="A43:C43"/>
    <mergeCell ref="A44:I46"/>
    <mergeCell ref="A47:I47"/>
    <mergeCell ref="A33:C33"/>
    <mergeCell ref="A34:I36"/>
    <mergeCell ref="A37:I37"/>
    <mergeCell ref="A38:I38"/>
    <mergeCell ref="A40:I40"/>
    <mergeCell ref="A27:I27"/>
    <mergeCell ref="A28:I28"/>
    <mergeCell ref="A30:I30"/>
    <mergeCell ref="A31:I31"/>
    <mergeCell ref="A32:C32"/>
    <mergeCell ref="A20:I20"/>
    <mergeCell ref="A21:I21"/>
    <mergeCell ref="A22:C22"/>
    <mergeCell ref="A23:C23"/>
    <mergeCell ref="A24:I26"/>
    <mergeCell ref="A1:I1"/>
    <mergeCell ref="A11:I11"/>
    <mergeCell ref="A12:I12"/>
    <mergeCell ref="A13:C13"/>
    <mergeCell ref="A2:I2"/>
    <mergeCell ref="A18:I18"/>
    <mergeCell ref="A19:I19"/>
    <mergeCell ref="A14:C14"/>
    <mergeCell ref="A15:I17"/>
    <mergeCell ref="A3:C3"/>
    <mergeCell ref="A4:C4"/>
    <mergeCell ref="A5:I7"/>
    <mergeCell ref="A8:I8"/>
    <mergeCell ref="A9:I9"/>
    <mergeCell ref="A49:I49"/>
    <mergeCell ref="A50:I50"/>
    <mergeCell ref="A51:C51"/>
    <mergeCell ref="A52:C52"/>
    <mergeCell ref="A53:I55"/>
    <mergeCell ref="A62:C62"/>
    <mergeCell ref="A63:I65"/>
    <mergeCell ref="A66:I66"/>
    <mergeCell ref="A67:I67"/>
    <mergeCell ref="A56:I56"/>
    <mergeCell ref="A57:I57"/>
    <mergeCell ref="A59:I59"/>
    <mergeCell ref="A60:I60"/>
    <mergeCell ref="A61:C61"/>
    <mergeCell ref="A75:I75"/>
    <mergeCell ref="A76:I76"/>
    <mergeCell ref="A68:I68"/>
    <mergeCell ref="A69:I69"/>
    <mergeCell ref="A70:C70"/>
    <mergeCell ref="A71:C71"/>
    <mergeCell ref="A72:I74"/>
  </mergeCells>
  <hyperlinks>
    <hyperlink ref="H3" r:id="rId1" xr:uid="{00000000-0004-0000-0300-000000000000}"/>
    <hyperlink ref="F51" r:id="rId2" xr:uid="{00000000-0004-0000-0300-000001000000}"/>
  </hyperlinks>
  <pageMargins left="0.511811024" right="0.511811024" top="0.78740157499999996" bottom="0.78740157499999996" header="0.31496062000000002" footer="0.31496062000000002"/>
  <pageSetup paperSize="9" orientation="landscape" verticalDpi="0" r:id="rId3"/>
  <ignoredErrors>
    <ignoredError sqref="E4" numberStoredAsText="1"/>
  </ignoredError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8C4CE-731A-4413-B5EA-890F5E9F04EE}">
  <dimension ref="A1:J22"/>
  <sheetViews>
    <sheetView workbookViewId="0">
      <selection activeCell="R22" sqref="R22"/>
    </sheetView>
  </sheetViews>
  <sheetFormatPr defaultRowHeight="12.75" x14ac:dyDescent="0.2"/>
  <cols>
    <col min="1" max="1" width="5.42578125" bestFit="1" customWidth="1"/>
    <col min="2" max="2" width="27.7109375" customWidth="1"/>
    <col min="3" max="3" width="12.7109375" customWidth="1"/>
    <col min="4" max="4" width="12.42578125" customWidth="1"/>
    <col min="5" max="7" width="12.28515625" customWidth="1"/>
    <col min="8" max="8" width="13.28515625" customWidth="1"/>
    <col min="9" max="9" width="12.28515625" customWidth="1"/>
    <col min="10" max="10" width="12.140625" customWidth="1"/>
  </cols>
  <sheetData>
    <row r="1" spans="1:10" ht="92.25" customHeight="1" x14ac:dyDescent="0.2">
      <c r="A1" s="233"/>
      <c r="B1" s="233"/>
      <c r="C1" s="233"/>
      <c r="D1" s="233"/>
      <c r="E1" s="233"/>
      <c r="F1" s="233"/>
      <c r="G1" s="233"/>
      <c r="H1" s="233"/>
      <c r="I1" s="233"/>
      <c r="J1" s="233"/>
    </row>
    <row r="2" spans="1:10" ht="27.75" customHeight="1" x14ac:dyDescent="0.2">
      <c r="A2" s="234" t="s">
        <v>27</v>
      </c>
      <c r="B2" s="234"/>
      <c r="C2" s="234"/>
      <c r="D2" s="234"/>
      <c r="E2" s="234"/>
      <c r="F2" s="234"/>
      <c r="G2" s="234"/>
      <c r="H2" s="234"/>
      <c r="I2" s="234"/>
      <c r="J2" s="234"/>
    </row>
    <row r="3" spans="1:10" ht="27.75" customHeight="1" x14ac:dyDescent="0.2">
      <c r="A3" s="97" t="s">
        <v>240</v>
      </c>
      <c r="B3" s="97"/>
      <c r="C3" s="97"/>
      <c r="D3" s="97"/>
      <c r="E3" s="97"/>
      <c r="F3" s="97"/>
      <c r="G3" s="97"/>
      <c r="H3" s="97"/>
      <c r="I3" s="239" t="s">
        <v>236</v>
      </c>
      <c r="J3" s="239"/>
    </row>
    <row r="4" spans="1:10" ht="27.75" customHeight="1" x14ac:dyDescent="0.2">
      <c r="A4" s="240" t="s">
        <v>242</v>
      </c>
      <c r="B4" s="240"/>
      <c r="C4" s="240"/>
      <c r="D4" s="240"/>
      <c r="E4" s="240"/>
      <c r="F4" s="98" t="s">
        <v>244</v>
      </c>
      <c r="G4" s="235">
        <f>PO!I42</f>
        <v>80960.165999999997</v>
      </c>
      <c r="H4" s="235"/>
      <c r="I4" s="239" t="s">
        <v>243</v>
      </c>
      <c r="J4" s="239"/>
    </row>
    <row r="5" spans="1:10" ht="25.5" x14ac:dyDescent="0.2">
      <c r="A5" s="99" t="s">
        <v>0</v>
      </c>
      <c r="B5" s="99" t="s">
        <v>28</v>
      </c>
      <c r="C5" s="100" t="s">
        <v>29</v>
      </c>
      <c r="D5" s="100" t="s">
        <v>30</v>
      </c>
      <c r="E5" s="99" t="s">
        <v>31</v>
      </c>
      <c r="F5" s="99" t="s">
        <v>32</v>
      </c>
      <c r="G5" s="99" t="s">
        <v>233</v>
      </c>
      <c r="H5" s="99" t="s">
        <v>234</v>
      </c>
      <c r="I5" s="99" t="s">
        <v>235</v>
      </c>
      <c r="J5" s="99" t="s">
        <v>33</v>
      </c>
    </row>
    <row r="6" spans="1:10" x14ac:dyDescent="0.2">
      <c r="A6" s="242">
        <v>1</v>
      </c>
      <c r="B6" s="243" t="s">
        <v>218</v>
      </c>
      <c r="C6" s="14" t="s">
        <v>34</v>
      </c>
      <c r="D6" s="15">
        <f>D7/$D$14</f>
        <v>0.75597406754329044</v>
      </c>
      <c r="E6" s="15">
        <f>E7/$D$14</f>
        <v>0.15119481350865807</v>
      </c>
      <c r="F6" s="15">
        <f>F7/$D$14</f>
        <v>0.15119481350865807</v>
      </c>
      <c r="G6" s="15">
        <f t="shared" ref="G6:I6" si="0">G7/$D$14</f>
        <v>0.15119481350865807</v>
      </c>
      <c r="H6" s="15">
        <f t="shared" si="0"/>
        <v>0.15119481350865807</v>
      </c>
      <c r="I6" s="15">
        <f t="shared" si="0"/>
        <v>0.15119481350865807</v>
      </c>
      <c r="J6" s="101">
        <f t="shared" ref="J6:J11" si="1">SUM(E6:I6)</f>
        <v>0.75597406754329033</v>
      </c>
    </row>
    <row r="7" spans="1:10" x14ac:dyDescent="0.2">
      <c r="A7" s="242"/>
      <c r="B7" s="242"/>
      <c r="C7" s="14" t="s">
        <v>35</v>
      </c>
      <c r="D7" s="16">
        <f>PO!I13</f>
        <v>61203.786</v>
      </c>
      <c r="E7" s="16">
        <f>D7/5</f>
        <v>12240.7572</v>
      </c>
      <c r="F7" s="16">
        <f>E7</f>
        <v>12240.7572</v>
      </c>
      <c r="G7" s="16">
        <f>F7</f>
        <v>12240.7572</v>
      </c>
      <c r="H7" s="16">
        <f>G7</f>
        <v>12240.7572</v>
      </c>
      <c r="I7" s="16">
        <f>H7</f>
        <v>12240.7572</v>
      </c>
      <c r="J7" s="102">
        <f t="shared" si="1"/>
        <v>61203.786</v>
      </c>
    </row>
    <row r="8" spans="1:10" x14ac:dyDescent="0.2">
      <c r="A8" s="242">
        <v>2</v>
      </c>
      <c r="B8" s="243" t="s">
        <v>138</v>
      </c>
      <c r="C8" s="14" t="s">
        <v>34</v>
      </c>
      <c r="D8" s="15">
        <f>D9/$D$14</f>
        <v>0.18403986474039591</v>
      </c>
      <c r="E8" s="15">
        <f>E9/$D$14</f>
        <v>0</v>
      </c>
      <c r="F8" s="15">
        <f>F9/$D$14</f>
        <v>4.6009966185098977E-2</v>
      </c>
      <c r="G8" s="15">
        <f t="shared" ref="G8:I8" si="2">G9/$D$14</f>
        <v>4.6009966185098977E-2</v>
      </c>
      <c r="H8" s="15">
        <f t="shared" si="2"/>
        <v>4.6009966185098977E-2</v>
      </c>
      <c r="I8" s="15">
        <f t="shared" si="2"/>
        <v>4.6009966185098977E-2</v>
      </c>
      <c r="J8" s="101">
        <f t="shared" si="1"/>
        <v>0.18403986474039591</v>
      </c>
    </row>
    <row r="9" spans="1:10" x14ac:dyDescent="0.2">
      <c r="A9" s="242"/>
      <c r="B9" s="242"/>
      <c r="C9" s="14" t="s">
        <v>35</v>
      </c>
      <c r="D9" s="16">
        <f>PO!I23</f>
        <v>14899.897999999999</v>
      </c>
      <c r="E9" s="16"/>
      <c r="F9" s="16">
        <f>D9/4</f>
        <v>3724.9744999999998</v>
      </c>
      <c r="G9" s="16">
        <f>F9</f>
        <v>3724.9744999999998</v>
      </c>
      <c r="H9" s="16">
        <f>G9</f>
        <v>3724.9744999999998</v>
      </c>
      <c r="I9" s="16">
        <f>H9</f>
        <v>3724.9744999999998</v>
      </c>
      <c r="J9" s="102">
        <f t="shared" si="1"/>
        <v>14899.897999999999</v>
      </c>
    </row>
    <row r="10" spans="1:10" x14ac:dyDescent="0.2">
      <c r="A10" s="242">
        <v>3</v>
      </c>
      <c r="B10" s="243" t="s">
        <v>191</v>
      </c>
      <c r="C10" s="14" t="s">
        <v>34</v>
      </c>
      <c r="D10" s="15">
        <f>D11/$D$14</f>
        <v>5.9986067716313735E-2</v>
      </c>
      <c r="E10" s="15">
        <f>E11/$D$14</f>
        <v>0</v>
      </c>
      <c r="F10" s="15">
        <f t="shared" ref="F10:I10" si="3">F11/$D$14</f>
        <v>0</v>
      </c>
      <c r="G10" s="15">
        <f t="shared" si="3"/>
        <v>0</v>
      </c>
      <c r="H10" s="15">
        <f t="shared" si="3"/>
        <v>0</v>
      </c>
      <c r="I10" s="15">
        <f t="shared" si="3"/>
        <v>5.9986067716313735E-2</v>
      </c>
      <c r="J10" s="101">
        <f t="shared" si="1"/>
        <v>5.9986067716313735E-2</v>
      </c>
    </row>
    <row r="11" spans="1:10" ht="19.5" customHeight="1" x14ac:dyDescent="0.2">
      <c r="A11" s="242"/>
      <c r="B11" s="242"/>
      <c r="C11" s="14" t="s">
        <v>35</v>
      </c>
      <c r="D11" s="16">
        <f>PO!I34</f>
        <v>4856.4820000000009</v>
      </c>
      <c r="E11" s="16"/>
      <c r="F11" s="16"/>
      <c r="G11" s="16"/>
      <c r="H11" s="16"/>
      <c r="I11" s="16">
        <f>D11</f>
        <v>4856.4820000000009</v>
      </c>
      <c r="J11" s="102">
        <f t="shared" si="1"/>
        <v>4856.4820000000009</v>
      </c>
    </row>
    <row r="12" spans="1:10" ht="15" x14ac:dyDescent="0.2">
      <c r="A12" s="242"/>
      <c r="B12" s="242"/>
      <c r="C12" s="242"/>
      <c r="D12" s="242"/>
      <c r="E12" s="242"/>
      <c r="F12" s="242"/>
      <c r="G12" s="242"/>
      <c r="H12" s="242"/>
      <c r="I12" s="242"/>
      <c r="J12" s="242"/>
    </row>
    <row r="13" spans="1:10" x14ac:dyDescent="0.2">
      <c r="A13" s="241" t="s">
        <v>21</v>
      </c>
      <c r="B13" s="241"/>
      <c r="C13" s="17" t="s">
        <v>34</v>
      </c>
      <c r="D13" s="18">
        <f>D6+D8+D10</f>
        <v>1</v>
      </c>
      <c r="E13" s="18">
        <f t="shared" ref="E13:J14" si="4">E6+E8+E10</f>
        <v>0.15119481350865807</v>
      </c>
      <c r="F13" s="18">
        <f t="shared" si="4"/>
        <v>0.19720477969375705</v>
      </c>
      <c r="G13" s="18">
        <f t="shared" si="4"/>
        <v>0.19720477969375705</v>
      </c>
      <c r="H13" s="18">
        <f t="shared" si="4"/>
        <v>0.19720477969375705</v>
      </c>
      <c r="I13" s="18">
        <f t="shared" si="4"/>
        <v>0.25719084741007081</v>
      </c>
      <c r="J13" s="18">
        <f>J6+J8+J10</f>
        <v>1</v>
      </c>
    </row>
    <row r="14" spans="1:10" x14ac:dyDescent="0.2">
      <c r="A14" s="241"/>
      <c r="B14" s="241"/>
      <c r="C14" s="17" t="s">
        <v>35</v>
      </c>
      <c r="D14" s="103">
        <f>D7+D9+D11</f>
        <v>80960.165999999997</v>
      </c>
      <c r="E14" s="103">
        <f t="shared" si="4"/>
        <v>12240.7572</v>
      </c>
      <c r="F14" s="103">
        <f t="shared" si="4"/>
        <v>15965.7317</v>
      </c>
      <c r="G14" s="103">
        <f t="shared" si="4"/>
        <v>15965.7317</v>
      </c>
      <c r="H14" s="103">
        <f t="shared" si="4"/>
        <v>15965.7317</v>
      </c>
      <c r="I14" s="103">
        <f t="shared" si="4"/>
        <v>20822.2137</v>
      </c>
      <c r="J14" s="103">
        <f t="shared" si="4"/>
        <v>80960.165999999997</v>
      </c>
    </row>
    <row r="15" spans="1:10" x14ac:dyDescent="0.2">
      <c r="A15" s="104"/>
      <c r="B15" s="96"/>
      <c r="C15" s="96"/>
      <c r="D15" s="96"/>
      <c r="E15" s="96"/>
      <c r="F15" s="96"/>
      <c r="G15" s="96"/>
      <c r="H15" s="96"/>
      <c r="I15" s="96"/>
      <c r="J15" s="105"/>
    </row>
    <row r="16" spans="1:10" x14ac:dyDescent="0.2">
      <c r="A16" s="106"/>
      <c r="B16" s="95"/>
      <c r="C16" s="93"/>
      <c r="D16" s="93"/>
      <c r="E16" s="94"/>
      <c r="F16" s="94"/>
      <c r="G16" s="94"/>
      <c r="H16" s="94"/>
      <c r="I16" s="94"/>
      <c r="J16" s="105"/>
    </row>
    <row r="17" spans="1:10" x14ac:dyDescent="0.2">
      <c r="A17" s="249" t="s">
        <v>245</v>
      </c>
      <c r="B17" s="248"/>
      <c r="C17" s="248"/>
      <c r="D17" s="248"/>
      <c r="E17" s="248"/>
      <c r="F17" s="248"/>
      <c r="G17" s="248" t="s">
        <v>246</v>
      </c>
      <c r="H17" s="246"/>
      <c r="I17" s="246"/>
      <c r="J17" s="247"/>
    </row>
    <row r="18" spans="1:10" x14ac:dyDescent="0.2">
      <c r="A18" s="236" t="s">
        <v>20</v>
      </c>
      <c r="B18" s="123"/>
      <c r="C18" s="123"/>
      <c r="D18" s="123"/>
      <c r="E18" s="123"/>
      <c r="F18" s="123"/>
      <c r="G18" s="237" t="s">
        <v>19</v>
      </c>
      <c r="H18" s="237"/>
      <c r="I18" s="237"/>
      <c r="J18" s="238"/>
    </row>
    <row r="19" spans="1:10" x14ac:dyDescent="0.2">
      <c r="A19" s="244" t="s">
        <v>67</v>
      </c>
      <c r="B19" s="245"/>
      <c r="C19" s="245"/>
      <c r="D19" s="245"/>
      <c r="E19" s="245"/>
      <c r="F19" s="245"/>
      <c r="G19" s="246"/>
      <c r="H19" s="246"/>
      <c r="I19" s="246"/>
      <c r="J19" s="247"/>
    </row>
    <row r="20" spans="1:10" x14ac:dyDescent="0.2">
      <c r="A20" s="106"/>
      <c r="B20" s="95"/>
      <c r="C20" s="93"/>
      <c r="D20" s="93"/>
      <c r="E20" s="94"/>
      <c r="F20" s="94"/>
      <c r="G20" s="94"/>
      <c r="H20" s="94"/>
      <c r="I20" s="94"/>
      <c r="J20" s="105"/>
    </row>
    <row r="21" spans="1:10" x14ac:dyDescent="0.2">
      <c r="A21" s="106"/>
      <c r="B21" s="95"/>
      <c r="C21" s="93"/>
      <c r="D21" s="93"/>
      <c r="E21" s="94"/>
      <c r="F21" s="94"/>
      <c r="G21" s="94"/>
      <c r="H21" s="94"/>
      <c r="I21" s="94"/>
      <c r="J21" s="105"/>
    </row>
    <row r="22" spans="1:10" x14ac:dyDescent="0.2">
      <c r="A22" s="107"/>
      <c r="B22" s="108"/>
      <c r="C22" s="109"/>
      <c r="D22" s="109"/>
      <c r="E22" s="110"/>
      <c r="F22" s="110"/>
      <c r="G22" s="110"/>
      <c r="H22" s="110"/>
      <c r="I22" s="110"/>
      <c r="J22" s="111"/>
    </row>
  </sheetData>
  <mergeCells count="20">
    <mergeCell ref="A19:F19"/>
    <mergeCell ref="G19:J19"/>
    <mergeCell ref="G17:J17"/>
    <mergeCell ref="A17:F17"/>
    <mergeCell ref="A12:J12"/>
    <mergeCell ref="A1:J1"/>
    <mergeCell ref="A2:J2"/>
    <mergeCell ref="G4:H4"/>
    <mergeCell ref="A18:F18"/>
    <mergeCell ref="G18:J18"/>
    <mergeCell ref="I4:J4"/>
    <mergeCell ref="I3:J3"/>
    <mergeCell ref="A4:E4"/>
    <mergeCell ref="A13:B14"/>
    <mergeCell ref="A6:A7"/>
    <mergeCell ref="B6:B7"/>
    <mergeCell ref="A8:A9"/>
    <mergeCell ref="B8:B9"/>
    <mergeCell ref="A10:A11"/>
    <mergeCell ref="B10:B11"/>
  </mergeCells>
  <pageMargins left="0.511811024" right="0.511811024" top="0.78740157499999996" bottom="0.78740157499999996" header="0.31496062000000002" footer="0.31496062000000002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PO</vt:lpstr>
      <vt:lpstr>MEM. DE CÁLCULO</vt:lpstr>
      <vt:lpstr>BDI</vt:lpstr>
      <vt:lpstr>COTAÇÕES</vt:lpstr>
      <vt:lpstr>CRONOGRAMA FÍSICO FINANCEIRO</vt:lpstr>
      <vt:lpstr>BDI!Area_de_impressao</vt:lpstr>
      <vt:lpstr>PO!Area_de_impressao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user</cp:lastModifiedBy>
  <cp:lastPrinted>2025-04-08T13:35:52Z</cp:lastPrinted>
  <dcterms:created xsi:type="dcterms:W3CDTF">2006-09-22T13:55:22Z</dcterms:created>
  <dcterms:modified xsi:type="dcterms:W3CDTF">2025-04-11T13:56:15Z</dcterms:modified>
</cp:coreProperties>
</file>