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.15\compartilhamento engenharia\OBRAS EM EXECUÇÃO\PROINFÂNCIA - AMPLIAÇÃO\Planilha Orçamentária e Documentações - Ampliação Proinfância\"/>
    </mc:Choice>
  </mc:AlternateContent>
  <xr:revisionPtr revIDLastSave="0" documentId="13_ncr:1_{9B382C95-C4AC-4A51-9A14-B2FA613F7B4F}" xr6:coauthVersionLast="47" xr6:coauthVersionMax="47" xr10:uidLastSave="{00000000-0000-0000-0000-000000000000}"/>
  <bookViews>
    <workbookView xWindow="-21720" yWindow="-120" windowWidth="21840" windowHeight="13140" tabRatio="598" xr2:uid="{00000000-000D-0000-FFFF-FFFF00000000}"/>
  </bookViews>
  <sheets>
    <sheet name="PO" sheetId="12" r:id="rId1"/>
    <sheet name="MEMÓRIA DE CÁLCULO" sheetId="19" r:id="rId2"/>
    <sheet name="COMPOSIÇÕES" sheetId="20" r:id="rId3"/>
    <sheet name="BDI" sheetId="18" r:id="rId4"/>
    <sheet name="CRON. FÍSICO-FINANCEIRO" sheetId="13" r:id="rId5"/>
  </sheets>
  <externalReferences>
    <externalReference r:id="rId6"/>
  </externalReferences>
  <definedNames>
    <definedName name="_xlnm.Print_Area" localSheetId="3">BDI!$A$1:$F$45</definedName>
    <definedName name="_xlnm.Print_Area" localSheetId="0">PO!$A$1:$I$222</definedName>
    <definedName name="Nível" localSheetId="0">[1]Eventograma_e_Quantitativos!$C1</definedName>
    <definedName name="TituloEventos">OFFSET([1]DADOS!$J$33,1,0):OFFSET([1]DADOS!$J$46,-1,0)</definedName>
  </definedNames>
  <calcPr calcId="191029"/>
</workbook>
</file>

<file path=xl/calcChain.xml><?xml version="1.0" encoding="utf-8"?>
<calcChain xmlns="http://schemas.openxmlformats.org/spreadsheetml/2006/main">
  <c r="K60" i="12" l="1"/>
  <c r="K77" i="12"/>
  <c r="K98" i="12"/>
  <c r="K71" i="12"/>
  <c r="J166" i="12"/>
  <c r="K61" i="12"/>
  <c r="J17" i="12"/>
  <c r="J18" i="12"/>
  <c r="J19" i="12"/>
  <c r="J21" i="12"/>
  <c r="J22" i="12"/>
  <c r="J23" i="12"/>
  <c r="J24" i="12"/>
  <c r="J25" i="12"/>
  <c r="J26" i="12"/>
  <c r="J27" i="12"/>
  <c r="J29" i="12"/>
  <c r="J30" i="12"/>
  <c r="J31" i="12"/>
  <c r="J32" i="12"/>
  <c r="J33" i="12"/>
  <c r="J35" i="12"/>
  <c r="J36" i="12"/>
  <c r="J37" i="12"/>
  <c r="J38" i="12"/>
  <c r="J40" i="12"/>
  <c r="J41" i="12"/>
  <c r="J42" i="12"/>
  <c r="J43" i="12"/>
  <c r="J45" i="12"/>
  <c r="J46" i="12"/>
  <c r="J47" i="12"/>
  <c r="J49" i="12"/>
  <c r="J50" i="12"/>
  <c r="J51" i="12"/>
  <c r="J52" i="12"/>
  <c r="J53" i="12"/>
  <c r="J55" i="12"/>
  <c r="J56" i="12"/>
  <c r="J58" i="12"/>
  <c r="J59" i="12"/>
  <c r="J60" i="12"/>
  <c r="J61" i="12"/>
  <c r="J62" i="12"/>
  <c r="J63" i="12"/>
  <c r="J64" i="12"/>
  <c r="J66" i="12"/>
  <c r="J68" i="12"/>
  <c r="J69" i="12"/>
  <c r="J70" i="12"/>
  <c r="J71" i="12"/>
  <c r="J72" i="12"/>
  <c r="J73" i="12"/>
  <c r="J74" i="12"/>
  <c r="J75" i="12"/>
  <c r="J76" i="12"/>
  <c r="J77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8" i="12"/>
  <c r="J99" i="12"/>
  <c r="J100" i="12"/>
  <c r="J101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4" i="12"/>
  <c r="J135" i="12"/>
  <c r="J136" i="12"/>
  <c r="J138" i="12"/>
  <c r="J139" i="12"/>
  <c r="J140" i="12"/>
  <c r="J141" i="12"/>
  <c r="J142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7" i="12"/>
  <c r="J168" i="12"/>
  <c r="J169" i="12"/>
  <c r="J170" i="12"/>
  <c r="J171" i="12"/>
  <c r="J172" i="12"/>
  <c r="J173" i="12"/>
  <c r="J174" i="12"/>
  <c r="J175" i="12"/>
  <c r="J177" i="12"/>
  <c r="J178" i="12"/>
  <c r="J179" i="12"/>
  <c r="J180" i="12"/>
  <c r="J181" i="12"/>
  <c r="J182" i="12"/>
  <c r="J184" i="12"/>
  <c r="J185" i="12"/>
  <c r="J186" i="12"/>
  <c r="J187" i="12"/>
  <c r="J188" i="12"/>
  <c r="J189" i="12"/>
  <c r="J190" i="12"/>
  <c r="J191" i="12"/>
  <c r="J192" i="12"/>
  <c r="J193" i="12"/>
  <c r="J194" i="12"/>
  <c r="J195" i="12"/>
  <c r="J196" i="12"/>
  <c r="J197" i="12"/>
  <c r="J198" i="12"/>
  <c r="J199" i="12"/>
  <c r="J200" i="12"/>
  <c r="J201" i="12"/>
  <c r="J202" i="12"/>
  <c r="J203" i="12"/>
  <c r="J204" i="12"/>
  <c r="J205" i="12"/>
  <c r="J206" i="12"/>
  <c r="J207" i="12"/>
  <c r="J208" i="12"/>
  <c r="J210" i="12"/>
  <c r="J211" i="12"/>
  <c r="J212" i="12"/>
  <c r="J213" i="12"/>
  <c r="J215" i="12"/>
  <c r="J15" i="12"/>
  <c r="I17" i="13"/>
  <c r="J17" i="13" s="1"/>
  <c r="I15" i="13"/>
  <c r="G13" i="13"/>
  <c r="D43" i="13"/>
  <c r="L43" i="13" s="1"/>
  <c r="D27" i="13"/>
  <c r="K27" i="13" s="1"/>
  <c r="D25" i="13"/>
  <c r="J25" i="13" s="1"/>
  <c r="D23" i="13"/>
  <c r="I23" i="13" s="1"/>
  <c r="D21" i="13"/>
  <c r="H21" i="13" s="1"/>
  <c r="D19" i="13"/>
  <c r="H19" i="13" s="1"/>
  <c r="D17" i="13"/>
  <c r="D15" i="13"/>
  <c r="D13" i="13"/>
  <c r="D11" i="13"/>
  <c r="E11" i="13" s="1"/>
  <c r="A6" i="13"/>
  <c r="D9" i="13"/>
  <c r="E9" i="13" s="1"/>
  <c r="D7" i="13"/>
  <c r="I97" i="12"/>
  <c r="I214" i="12"/>
  <c r="I78" i="12"/>
  <c r="I67" i="12"/>
  <c r="I65" i="12"/>
  <c r="I57" i="12"/>
  <c r="I39" i="12"/>
  <c r="I54" i="12"/>
  <c r="I48" i="12"/>
  <c r="I44" i="12"/>
  <c r="I40" i="12"/>
  <c r="I34" i="12"/>
  <c r="I28" i="12"/>
  <c r="I20" i="12"/>
  <c r="I16" i="12"/>
  <c r="I14" i="12"/>
  <c r="G96" i="20"/>
  <c r="G95" i="20"/>
  <c r="G94" i="20"/>
  <c r="G93" i="20"/>
  <c r="G88" i="20"/>
  <c r="G87" i="20"/>
  <c r="G86" i="20"/>
  <c r="G85" i="20"/>
  <c r="G80" i="20"/>
  <c r="G79" i="20"/>
  <c r="G78" i="20"/>
  <c r="G77" i="20"/>
  <c r="G72" i="20"/>
  <c r="G71" i="20"/>
  <c r="G70" i="20"/>
  <c r="G69" i="20"/>
  <c r="G64" i="20"/>
  <c r="G63" i="20"/>
  <c r="G62" i="20"/>
  <c r="G57" i="20"/>
  <c r="G56" i="20"/>
  <c r="G55" i="20"/>
  <c r="G54" i="20"/>
  <c r="G53" i="20"/>
  <c r="G52" i="20"/>
  <c r="G51" i="20"/>
  <c r="G50" i="20"/>
  <c r="K25" i="13" l="1"/>
  <c r="F11" i="13"/>
  <c r="I19" i="13"/>
  <c r="L27" i="13"/>
  <c r="M43" i="13"/>
  <c r="I21" i="13"/>
  <c r="F9" i="13"/>
  <c r="J23" i="13"/>
  <c r="H13" i="13"/>
  <c r="J15" i="13"/>
  <c r="H15" i="13"/>
  <c r="M21" i="13"/>
  <c r="M17" i="13"/>
  <c r="G89" i="20"/>
  <c r="G97" i="20"/>
  <c r="G81" i="20"/>
  <c r="G73" i="20"/>
  <c r="G65" i="20"/>
  <c r="G58" i="20"/>
  <c r="G45" i="20"/>
  <c r="G44" i="20"/>
  <c r="G43" i="20"/>
  <c r="G42" i="20"/>
  <c r="G41" i="20"/>
  <c r="G40" i="20"/>
  <c r="G39" i="20"/>
  <c r="G38" i="20"/>
  <c r="G37" i="20"/>
  <c r="G25" i="20"/>
  <c r="G26" i="20"/>
  <c r="G27" i="20"/>
  <c r="G28" i="20"/>
  <c r="G29" i="20"/>
  <c r="G30" i="20"/>
  <c r="G31" i="20"/>
  <c r="G32" i="20"/>
  <c r="G24" i="20"/>
  <c r="G19" i="20"/>
  <c r="G18" i="20"/>
  <c r="G17" i="20"/>
  <c r="G16" i="20"/>
  <c r="G9" i="20"/>
  <c r="G10" i="20"/>
  <c r="G11" i="20"/>
  <c r="G8" i="20"/>
  <c r="E14" i="18"/>
  <c r="F46" i="13" l="1"/>
  <c r="M25" i="13"/>
  <c r="K23" i="13"/>
  <c r="M23" i="13"/>
  <c r="M27" i="13"/>
  <c r="G11" i="13"/>
  <c r="M9" i="13"/>
  <c r="M15" i="13"/>
  <c r="I13" i="13"/>
  <c r="M19" i="13"/>
  <c r="G46" i="20"/>
  <c r="G33" i="20"/>
  <c r="G20" i="20"/>
  <c r="G12" i="20"/>
  <c r="F17" i="18"/>
  <c r="F16" i="18"/>
  <c r="F15" i="18"/>
  <c r="E18" i="18"/>
  <c r="E19" i="18" s="1"/>
  <c r="I10" i="12" s="1"/>
  <c r="D14" i="18"/>
  <c r="C14" i="18"/>
  <c r="B14" i="18"/>
  <c r="F13" i="18"/>
  <c r="F12" i="18"/>
  <c r="F11" i="18"/>
  <c r="F10" i="18"/>
  <c r="F9" i="18"/>
  <c r="H11" i="13" l="1"/>
  <c r="G46" i="13"/>
  <c r="J13" i="13"/>
  <c r="H59" i="12"/>
  <c r="I59" i="12" s="1"/>
  <c r="H60" i="12"/>
  <c r="I60" i="12" s="1"/>
  <c r="H190" i="12"/>
  <c r="I190" i="12" s="1"/>
  <c r="H191" i="12"/>
  <c r="I191" i="12" s="1"/>
  <c r="H185" i="12"/>
  <c r="I185" i="12" s="1"/>
  <c r="H186" i="12"/>
  <c r="I186" i="12" s="1"/>
  <c r="H187" i="12"/>
  <c r="I187" i="12" s="1"/>
  <c r="H188" i="12"/>
  <c r="I188" i="12" s="1"/>
  <c r="H189" i="12"/>
  <c r="I189" i="12" s="1"/>
  <c r="H181" i="12"/>
  <c r="I181" i="12" s="1"/>
  <c r="H180" i="12"/>
  <c r="I180" i="12" s="1"/>
  <c r="H178" i="12"/>
  <c r="I178" i="12" s="1"/>
  <c r="H179" i="12"/>
  <c r="I179" i="12" s="1"/>
  <c r="H182" i="12"/>
  <c r="I182" i="12" s="1"/>
  <c r="H199" i="12"/>
  <c r="I199" i="12" s="1"/>
  <c r="H203" i="12"/>
  <c r="I203" i="12" s="1"/>
  <c r="H194" i="12"/>
  <c r="I194" i="12" s="1"/>
  <c r="H184" i="12"/>
  <c r="I184" i="12" s="1"/>
  <c r="H205" i="12"/>
  <c r="I205" i="12" s="1"/>
  <c r="H210" i="12"/>
  <c r="I210" i="12" s="1"/>
  <c r="I209" i="12" s="1"/>
  <c r="H206" i="12"/>
  <c r="I206" i="12" s="1"/>
  <c r="H211" i="12"/>
  <c r="I211" i="12" s="1"/>
  <c r="H213" i="12"/>
  <c r="I213" i="12" s="1"/>
  <c r="H212" i="12"/>
  <c r="I212" i="12" s="1"/>
  <c r="H207" i="12"/>
  <c r="I207" i="12" s="1"/>
  <c r="H192" i="12"/>
  <c r="I192" i="12" s="1"/>
  <c r="H195" i="12"/>
  <c r="I195" i="12" s="1"/>
  <c r="H208" i="12"/>
  <c r="I208" i="12" s="1"/>
  <c r="H214" i="12"/>
  <c r="H196" i="12"/>
  <c r="I196" i="12" s="1"/>
  <c r="H197" i="12"/>
  <c r="I197" i="12" s="1"/>
  <c r="H201" i="12"/>
  <c r="I201" i="12" s="1"/>
  <c r="H200" i="12"/>
  <c r="I200" i="12" s="1"/>
  <c r="H215" i="12"/>
  <c r="I215" i="12" s="1"/>
  <c r="H198" i="12"/>
  <c r="I198" i="12" s="1"/>
  <c r="H202" i="12"/>
  <c r="I202" i="12" s="1"/>
  <c r="H193" i="12"/>
  <c r="I193" i="12" s="1"/>
  <c r="H204" i="12"/>
  <c r="I204" i="12" s="1"/>
  <c r="H104" i="12"/>
  <c r="I104" i="12" s="1"/>
  <c r="H112" i="12"/>
  <c r="I112" i="12" s="1"/>
  <c r="H119" i="12"/>
  <c r="I119" i="12" s="1"/>
  <c r="H146" i="12"/>
  <c r="I146" i="12" s="1"/>
  <c r="H157" i="12"/>
  <c r="I157" i="12" s="1"/>
  <c r="H105" i="12"/>
  <c r="I105" i="12" s="1"/>
  <c r="H113" i="12"/>
  <c r="I113" i="12" s="1"/>
  <c r="H120" i="12"/>
  <c r="I120" i="12" s="1"/>
  <c r="H138" i="12"/>
  <c r="I138" i="12" s="1"/>
  <c r="I137" i="12" s="1"/>
  <c r="D31" i="13" s="1"/>
  <c r="I31" i="13" s="1"/>
  <c r="H147" i="12"/>
  <c r="I147" i="12" s="1"/>
  <c r="H170" i="12"/>
  <c r="I170" i="12" s="1"/>
  <c r="H173" i="12"/>
  <c r="I173" i="12" s="1"/>
  <c r="H177" i="12"/>
  <c r="I177" i="12" s="1"/>
  <c r="H145" i="12"/>
  <c r="I145" i="12" s="1"/>
  <c r="H163" i="12"/>
  <c r="I163" i="12" s="1"/>
  <c r="H106" i="12"/>
  <c r="I106" i="12" s="1"/>
  <c r="H121" i="12"/>
  <c r="I121" i="12" s="1"/>
  <c r="H148" i="12"/>
  <c r="I148" i="12" s="1"/>
  <c r="H164" i="12"/>
  <c r="I164" i="12" s="1"/>
  <c r="H155" i="12"/>
  <c r="I155" i="12" s="1"/>
  <c r="H111" i="12"/>
  <c r="I111" i="12" s="1"/>
  <c r="H107" i="12"/>
  <c r="I107" i="12" s="1"/>
  <c r="H122" i="12"/>
  <c r="I122" i="12" s="1"/>
  <c r="H131" i="12"/>
  <c r="I131" i="12" s="1"/>
  <c r="H139" i="12"/>
  <c r="I139" i="12" s="1"/>
  <c r="H149" i="12"/>
  <c r="I149" i="12" s="1"/>
  <c r="H162" i="12"/>
  <c r="I162" i="12" s="1"/>
  <c r="H108" i="12"/>
  <c r="I108" i="12" s="1"/>
  <c r="H114" i="12"/>
  <c r="I114" i="12" s="1"/>
  <c r="H123" i="12"/>
  <c r="I123" i="12" s="1"/>
  <c r="H132" i="12"/>
  <c r="I132" i="12" s="1"/>
  <c r="H140" i="12"/>
  <c r="I140" i="12" s="1"/>
  <c r="H150" i="12"/>
  <c r="I150" i="12" s="1"/>
  <c r="H158" i="12"/>
  <c r="I158" i="12" s="1"/>
  <c r="H153" i="12"/>
  <c r="I153" i="12" s="1"/>
  <c r="H130" i="12"/>
  <c r="I130" i="12" s="1"/>
  <c r="H124" i="12"/>
  <c r="I124" i="12" s="1"/>
  <c r="H141" i="12"/>
  <c r="I141" i="12" s="1"/>
  <c r="H151" i="12"/>
  <c r="I151" i="12" s="1"/>
  <c r="H159" i="12"/>
  <c r="I159" i="12" s="1"/>
  <c r="H174" i="12"/>
  <c r="I174" i="12" s="1"/>
  <c r="H116" i="12"/>
  <c r="I116" i="12" s="1"/>
  <c r="H142" i="12"/>
  <c r="I142" i="12" s="1"/>
  <c r="H161" i="12"/>
  <c r="I161" i="12" s="1"/>
  <c r="H175" i="12"/>
  <c r="I175" i="12" s="1"/>
  <c r="H129" i="12"/>
  <c r="I129" i="12" s="1"/>
  <c r="H136" i="12"/>
  <c r="I136" i="12" s="1"/>
  <c r="H169" i="12"/>
  <c r="I169" i="12" s="1"/>
  <c r="H125" i="12"/>
  <c r="I125" i="12" s="1"/>
  <c r="H152" i="12"/>
  <c r="I152" i="12" s="1"/>
  <c r="H160" i="12"/>
  <c r="I160" i="12" s="1"/>
  <c r="H127" i="12"/>
  <c r="I127" i="12" s="1"/>
  <c r="H167" i="12"/>
  <c r="I167" i="12" s="1"/>
  <c r="H144" i="12"/>
  <c r="I144" i="12" s="1"/>
  <c r="H115" i="12"/>
  <c r="I115" i="12" s="1"/>
  <c r="H126" i="12"/>
  <c r="I126" i="12" s="1"/>
  <c r="H166" i="12"/>
  <c r="I166" i="12" s="1"/>
  <c r="H171" i="12"/>
  <c r="I171" i="12" s="1"/>
  <c r="H172" i="12"/>
  <c r="I172" i="12" s="1"/>
  <c r="H135" i="12"/>
  <c r="I135" i="12" s="1"/>
  <c r="H156" i="12"/>
  <c r="I156" i="12" s="1"/>
  <c r="H109" i="12"/>
  <c r="I109" i="12" s="1"/>
  <c r="H117" i="12"/>
  <c r="I117" i="12" s="1"/>
  <c r="H128" i="12"/>
  <c r="I128" i="12" s="1"/>
  <c r="H134" i="12"/>
  <c r="I134" i="12" s="1"/>
  <c r="I133" i="12" s="1"/>
  <c r="H154" i="12"/>
  <c r="I154" i="12" s="1"/>
  <c r="H110" i="12"/>
  <c r="I110" i="12" s="1"/>
  <c r="H118" i="12"/>
  <c r="I118" i="12" s="1"/>
  <c r="H168" i="12"/>
  <c r="I168" i="12" s="1"/>
  <c r="H88" i="12"/>
  <c r="I88" i="12" s="1"/>
  <c r="H101" i="12"/>
  <c r="I101" i="12" s="1"/>
  <c r="H91" i="12"/>
  <c r="I91" i="12" s="1"/>
  <c r="H98" i="12"/>
  <c r="I98" i="12" s="1"/>
  <c r="H89" i="12"/>
  <c r="I89" i="12" s="1"/>
  <c r="H90" i="12"/>
  <c r="I90" i="12" s="1"/>
  <c r="H80" i="12"/>
  <c r="I80" i="12" s="1"/>
  <c r="H92" i="12"/>
  <c r="I92" i="12" s="1"/>
  <c r="H100" i="12"/>
  <c r="I100" i="12" s="1"/>
  <c r="H81" i="12"/>
  <c r="I81" i="12" s="1"/>
  <c r="H93" i="12"/>
  <c r="I93" i="12" s="1"/>
  <c r="H86" i="12"/>
  <c r="I86" i="12" s="1"/>
  <c r="H82" i="12"/>
  <c r="I82" i="12" s="1"/>
  <c r="H94" i="12"/>
  <c r="I94" i="12" s="1"/>
  <c r="H83" i="12"/>
  <c r="I83" i="12" s="1"/>
  <c r="H95" i="12"/>
  <c r="I95" i="12" s="1"/>
  <c r="H84" i="12"/>
  <c r="I84" i="12" s="1"/>
  <c r="H96" i="12"/>
  <c r="I96" i="12" s="1"/>
  <c r="H99" i="12"/>
  <c r="I99" i="12" s="1"/>
  <c r="H87" i="12"/>
  <c r="I87" i="12" s="1"/>
  <c r="H85" i="12"/>
  <c r="I85" i="12" s="1"/>
  <c r="H64" i="12"/>
  <c r="I64" i="12" s="1"/>
  <c r="H76" i="12"/>
  <c r="I76" i="12" s="1"/>
  <c r="H66" i="12"/>
  <c r="I66" i="12" s="1"/>
  <c r="H77" i="12"/>
  <c r="I77" i="12" s="1"/>
  <c r="H68" i="12"/>
  <c r="I68" i="12" s="1"/>
  <c r="H79" i="12"/>
  <c r="I79" i="12" s="1"/>
  <c r="H71" i="12"/>
  <c r="I71" i="12" s="1"/>
  <c r="H73" i="12"/>
  <c r="I73" i="12" s="1"/>
  <c r="H74" i="12"/>
  <c r="I74" i="12" s="1"/>
  <c r="H61" i="12"/>
  <c r="I61" i="12" s="1"/>
  <c r="H62" i="12"/>
  <c r="I62" i="12" s="1"/>
  <c r="H75" i="12"/>
  <c r="I75" i="12" s="1"/>
  <c r="H69" i="12"/>
  <c r="I69" i="12" s="1"/>
  <c r="H70" i="12"/>
  <c r="I70" i="12" s="1"/>
  <c r="H72" i="12"/>
  <c r="I72" i="12" s="1"/>
  <c r="H58" i="12"/>
  <c r="I58" i="12" s="1"/>
  <c r="H63" i="12"/>
  <c r="I63" i="12" s="1"/>
  <c r="H56" i="12"/>
  <c r="I56" i="12" s="1"/>
  <c r="H47" i="12"/>
  <c r="I47" i="12" s="1"/>
  <c r="H26" i="12"/>
  <c r="I26" i="12" s="1"/>
  <c r="H27" i="12"/>
  <c r="I27" i="12" s="1"/>
  <c r="H29" i="12"/>
  <c r="I29" i="12" s="1"/>
  <c r="H30" i="12"/>
  <c r="I30" i="12" s="1"/>
  <c r="H17" i="12"/>
  <c r="I17" i="12" s="1"/>
  <c r="H31" i="12"/>
  <c r="I31" i="12" s="1"/>
  <c r="H18" i="12"/>
  <c r="I18" i="12" s="1"/>
  <c r="H32" i="12"/>
  <c r="I32" i="12" s="1"/>
  <c r="H19" i="12"/>
  <c r="I19" i="12" s="1"/>
  <c r="H33" i="12"/>
  <c r="I33" i="12" s="1"/>
  <c r="H21" i="12"/>
  <c r="I21" i="12" s="1"/>
  <c r="H35" i="12"/>
  <c r="I35" i="12" s="1"/>
  <c r="H22" i="12"/>
  <c r="I22" i="12" s="1"/>
  <c r="H36" i="12"/>
  <c r="I36" i="12" s="1"/>
  <c r="H23" i="12"/>
  <c r="I23" i="12" s="1"/>
  <c r="H24" i="12"/>
  <c r="I24" i="12" s="1"/>
  <c r="H25" i="12"/>
  <c r="I25" i="12" s="1"/>
  <c r="H46" i="12"/>
  <c r="I46" i="12" s="1"/>
  <c r="H42" i="12"/>
  <c r="I42" i="12" s="1"/>
  <c r="H49" i="12"/>
  <c r="I49" i="12" s="1"/>
  <c r="H38" i="12"/>
  <c r="I38" i="12" s="1"/>
  <c r="H41" i="12"/>
  <c r="I41" i="12" s="1"/>
  <c r="H50" i="12"/>
  <c r="I50" i="12" s="1"/>
  <c r="H52" i="12"/>
  <c r="I52" i="12" s="1"/>
  <c r="H43" i="12"/>
  <c r="I43" i="12" s="1"/>
  <c r="H37" i="12"/>
  <c r="I37" i="12" s="1"/>
  <c r="H51" i="12"/>
  <c r="I51" i="12" s="1"/>
  <c r="H45" i="12"/>
  <c r="I45" i="12" s="1"/>
  <c r="H53" i="12"/>
  <c r="I53" i="12" s="1"/>
  <c r="H55" i="12"/>
  <c r="I55" i="12" s="1"/>
  <c r="H15" i="12"/>
  <c r="I15" i="12" s="1"/>
  <c r="F18" i="18"/>
  <c r="F14" i="18"/>
  <c r="I103" i="12" l="1"/>
  <c r="I102" i="12" s="1"/>
  <c r="J31" i="13"/>
  <c r="M31" i="13"/>
  <c r="I143" i="12"/>
  <c r="D33" i="13" s="1"/>
  <c r="I33" i="13" s="1"/>
  <c r="I165" i="12"/>
  <c r="D35" i="13" s="1"/>
  <c r="K35" i="13" s="1"/>
  <c r="I176" i="12"/>
  <c r="D37" i="13" s="1"/>
  <c r="K37" i="13" s="1"/>
  <c r="I183" i="12"/>
  <c r="D39" i="13" s="1"/>
  <c r="J39" i="13" s="1"/>
  <c r="I39" i="13" s="1"/>
  <c r="D41" i="13"/>
  <c r="M13" i="13"/>
  <c r="H46" i="13"/>
  <c r="M11" i="13"/>
  <c r="E7" i="13"/>
  <c r="D29" i="13" l="1"/>
  <c r="I29" i="13" s="1"/>
  <c r="I216" i="12"/>
  <c r="E3" i="13" s="1"/>
  <c r="J33" i="13"/>
  <c r="K33" i="13" s="1"/>
  <c r="M33" i="13"/>
  <c r="L35" i="13"/>
  <c r="M35" i="13" s="1"/>
  <c r="L37" i="13"/>
  <c r="L46" i="13" s="1"/>
  <c r="M37" i="13"/>
  <c r="K39" i="13"/>
  <c r="M39" i="13"/>
  <c r="I46" i="13"/>
  <c r="J41" i="13"/>
  <c r="D46" i="13"/>
  <c r="D40" i="13" s="1"/>
  <c r="E46" i="13"/>
  <c r="M7" i="13"/>
  <c r="J29" i="13" l="1"/>
  <c r="K29" i="13" s="1"/>
  <c r="K46" i="13" s="1"/>
  <c r="E6" i="13"/>
  <c r="I16" i="13"/>
  <c r="H20" i="13"/>
  <c r="I30" i="13"/>
  <c r="D36" i="13"/>
  <c r="G12" i="13"/>
  <c r="J16" i="13"/>
  <c r="J38" i="13"/>
  <c r="L26" i="13"/>
  <c r="F8" i="13"/>
  <c r="I28" i="13"/>
  <c r="K32" i="13"/>
  <c r="J32" i="13"/>
  <c r="I14" i="13"/>
  <c r="K34" i="13"/>
  <c r="I20" i="13"/>
  <c r="M20" i="13" s="1"/>
  <c r="J24" i="13"/>
  <c r="D42" i="13"/>
  <c r="D20" i="13"/>
  <c r="D22" i="13"/>
  <c r="D26" i="13"/>
  <c r="D6" i="13"/>
  <c r="K24" i="13"/>
  <c r="E8" i="13"/>
  <c r="M8" i="13" s="1"/>
  <c r="D38" i="13"/>
  <c r="I18" i="13"/>
  <c r="F10" i="13"/>
  <c r="H18" i="13"/>
  <c r="M18" i="13" s="1"/>
  <c r="I32" i="13"/>
  <c r="H12" i="13"/>
  <c r="L42" i="13"/>
  <c r="D34" i="13"/>
  <c r="D32" i="13"/>
  <c r="D24" i="13"/>
  <c r="K38" i="13"/>
  <c r="J14" i="13"/>
  <c r="H14" i="13"/>
  <c r="D18" i="13"/>
  <c r="D8" i="13"/>
  <c r="L34" i="13"/>
  <c r="J22" i="13"/>
  <c r="J30" i="13"/>
  <c r="I38" i="13"/>
  <c r="J28" i="13"/>
  <c r="E10" i="13"/>
  <c r="I22" i="13"/>
  <c r="K26" i="13"/>
  <c r="L36" i="13"/>
  <c r="D10" i="13"/>
  <c r="D16" i="13"/>
  <c r="D30" i="13"/>
  <c r="D14" i="13"/>
  <c r="K36" i="13"/>
  <c r="D28" i="13"/>
  <c r="D12" i="13"/>
  <c r="K28" i="13"/>
  <c r="K22" i="13"/>
  <c r="G10" i="13"/>
  <c r="G45" i="13" s="1"/>
  <c r="I12" i="13"/>
  <c r="H10" i="13"/>
  <c r="J12" i="13"/>
  <c r="M41" i="13"/>
  <c r="J40" i="13"/>
  <c r="M40" i="13" s="1"/>
  <c r="J46" i="13"/>
  <c r="M6" i="13"/>
  <c r="H45" i="13" l="1"/>
  <c r="M46" i="13"/>
  <c r="M26" i="13"/>
  <c r="M29" i="13"/>
  <c r="M22" i="13"/>
  <c r="I45" i="13"/>
  <c r="M38" i="13"/>
  <c r="L45" i="13"/>
  <c r="M42" i="13"/>
  <c r="M34" i="13"/>
  <c r="M28" i="13"/>
  <c r="M30" i="13"/>
  <c r="D45" i="13"/>
  <c r="M14" i="13"/>
  <c r="F45" i="13"/>
  <c r="M12" i="13"/>
  <c r="M16" i="13"/>
  <c r="E45" i="13"/>
  <c r="J45" i="13"/>
  <c r="K45" i="13"/>
  <c r="M36" i="13"/>
  <c r="M10" i="13"/>
  <c r="M32" i="13"/>
  <c r="M24" i="13"/>
  <c r="M45" i="13" l="1"/>
</calcChain>
</file>

<file path=xl/sharedStrings.xml><?xml version="1.0" encoding="utf-8"?>
<sst xmlns="http://schemas.openxmlformats.org/spreadsheetml/2006/main" count="1600" uniqueCount="724">
  <si>
    <t>ITEM</t>
  </si>
  <si>
    <t>DESCRIÇÃO</t>
  </si>
  <si>
    <t>QUANTIDADE</t>
  </si>
  <si>
    <t>UNIDADE</t>
  </si>
  <si>
    <t>CÓDIGO</t>
  </si>
  <si>
    <t>DIRETA</t>
  </si>
  <si>
    <t>INDIRETA</t>
  </si>
  <si>
    <t>(    )</t>
  </si>
  <si>
    <t>LDI</t>
  </si>
  <si>
    <t>PREÇO TOTAL</t>
  </si>
  <si>
    <t>CREA</t>
  </si>
  <si>
    <t xml:space="preserve">FORMA DE EXECUÇÃO: </t>
  </si>
  <si>
    <t>PREÇO UNITÁRIO S/ LDI</t>
  </si>
  <si>
    <t>PREÇO UNITÁRIO C/ LDI</t>
  </si>
  <si>
    <t>TOTAL GERAL DA OBRA</t>
  </si>
  <si>
    <t>PREFEITURA: DORES DO INDAIÁ</t>
  </si>
  <si>
    <t>FOLHA Nº: 01</t>
  </si>
  <si>
    <t>(  X  )</t>
  </si>
  <si>
    <t>241871/D</t>
  </si>
  <si>
    <t xml:space="preserve">MARCUS SACCHETTO DUARTE </t>
  </si>
  <si>
    <t>TOTAL</t>
  </si>
  <si>
    <t>1º QUARTIL</t>
  </si>
  <si>
    <t>MÉDIO</t>
  </si>
  <si>
    <t>3º QUARTIL</t>
  </si>
  <si>
    <t>PIS</t>
  </si>
  <si>
    <t>COFINS</t>
  </si>
  <si>
    <t>CRONOGRAMA FÍSICO-FINANCEIRO</t>
  </si>
  <si>
    <r>
      <t xml:space="preserve">PREFEITURA: </t>
    </r>
    <r>
      <rPr>
        <sz val="10"/>
        <rFont val="Arial"/>
        <family val="2"/>
      </rPr>
      <t>DORES DO INDAIÁ - MG</t>
    </r>
  </si>
  <si>
    <t>ETAPAS/DESCRIÇÃO</t>
  </si>
  <si>
    <t>FÍSICO/ FINANCEIRO</t>
  </si>
  <si>
    <t>TOTAL  ETAPAS</t>
  </si>
  <si>
    <t>MÊS 1</t>
  </si>
  <si>
    <t>MÊS 2</t>
  </si>
  <si>
    <t>MÊS 3</t>
  </si>
  <si>
    <t>Total</t>
  </si>
  <si>
    <t>Físico %</t>
  </si>
  <si>
    <t>Financeiro</t>
  </si>
  <si>
    <t>241871-D/MG</t>
  </si>
  <si>
    <t>Eng. Civil Marcus Sacchetto Duarte</t>
  </si>
  <si>
    <t>Marcus Sacchetto Duarte</t>
  </si>
  <si>
    <t>SINAPI</t>
  </si>
  <si>
    <t>VALORES DE BDI POR TIPO DE OBRA %</t>
  </si>
  <si>
    <t>TIPO DE OBRA</t>
  </si>
  <si>
    <t>1 Quartil</t>
  </si>
  <si>
    <t>Médio</t>
  </si>
  <si>
    <t>3 Quartil</t>
  </si>
  <si>
    <t>VALORES DE REFERÊNCIA - %</t>
  </si>
  <si>
    <t>BDI ADOTADO %</t>
  </si>
  <si>
    <t>Administração Central</t>
  </si>
  <si>
    <t>Seguro e Garantia (*)</t>
  </si>
  <si>
    <t>Risco</t>
  </si>
  <si>
    <t>Despesas Financeiras</t>
  </si>
  <si>
    <t>Lucro</t>
  </si>
  <si>
    <t>Tributos (soma dos itens abaixo)</t>
  </si>
  <si>
    <t>ISSQN (**)</t>
  </si>
  <si>
    <t>Fonte da composição, valores de referência e fórmula do BDI:  Acórdão 2622/2013 - TCU - Plenário</t>
  </si>
  <si>
    <t>Os valores de BDI acima foram calculados com emprego da fórmula abaixo:</t>
  </si>
  <si>
    <t>Onde:</t>
  </si>
  <si>
    <t>AC = taxa de rateio da Administração Central;</t>
  </si>
  <si>
    <t>DF = taxa das despesas financeiras;</t>
  </si>
  <si>
    <t>S = taxa de seguro; R = taxa de risco e G = garantia do empreendimento;</t>
  </si>
  <si>
    <t>I = taxa de tributos;</t>
  </si>
  <si>
    <t>L = taxa de lucro.</t>
  </si>
  <si>
    <t>OBS:</t>
  </si>
  <si>
    <t>(*) - PODE HAVER GARANTIA DESDE QUE PREVISTO NO EDITAL DA LICITAÇÃO E NO CONTRATO DE EXECUÇÃO.</t>
  </si>
  <si>
    <t>(**) - PODEM SER ACEITOS OUTROS PERCENTUAIS DE ISS DESDE QUE DEVIDAMENTE EMBASADOS NA LEGISLAÇÃO MUNICIPAL.</t>
  </si>
  <si>
    <t>CREA MG 241871/D</t>
  </si>
  <si>
    <t>BDI</t>
  </si>
  <si>
    <t xml:space="preserve">COMPOSIÇÃO ANALÍTICA DO BDI </t>
  </si>
  <si>
    <t>A N E X O   I</t>
  </si>
  <si>
    <t>PLANILHA ORÇAMENTÁRIA</t>
  </si>
  <si>
    <t>M2</t>
  </si>
  <si>
    <t>UN</t>
  </si>
  <si>
    <t>1.1</t>
  </si>
  <si>
    <t>PINTURA</t>
  </si>
  <si>
    <t>3.1</t>
  </si>
  <si>
    <t>SETOP</t>
  </si>
  <si>
    <t>M3</t>
  </si>
  <si>
    <t>ED-29548</t>
  </si>
  <si>
    <t>CORTE, DOBRA E MONTAGEM DE AÇO CA-60, DIÂMETRO 5MM,
INCLUSIVE ESPAÇADOR</t>
  </si>
  <si>
    <t>Kg</t>
  </si>
  <si>
    <t>ED-29551</t>
  </si>
  <si>
    <t>CORTE, DOBRA E MONTAGEM DE AÇO CA-50, DIÂMETRO 10MM,
INCLUSIVE ESPAÇADOR</t>
  </si>
  <si>
    <t>SERVIÇOS PRELIMINARES</t>
  </si>
  <si>
    <t>ED-28427</t>
  </si>
  <si>
    <t>FORNECIMENTO E COLOCAÇÃO DE PLACA DE OBRA EM CHAPA
GALVANIZADA #26, ESP. 0,45MM, DIMENSÃO (3X1,5)M, PLOTADA
COM ADESIVO VINÍLICO, AFIXADA COM REBITES 4,8X40MM, EM
ESTRUTURA METÁLICA DE METALON 20X20MM, ESP. 1,25MM,
INCLUSIVE SUPORTE EM EUCALIPTO AUTOCLAVADO PINTADO
COM TINTA PVA DUAS (2) DEMÃOS</t>
  </si>
  <si>
    <t>3.2</t>
  </si>
  <si>
    <t>3.3</t>
  </si>
  <si>
    <t>3.4</t>
  </si>
  <si>
    <t>3.5</t>
  </si>
  <si>
    <t>3.7</t>
  </si>
  <si>
    <t>MÊS 4</t>
  </si>
  <si>
    <t>MÊS 5</t>
  </si>
  <si>
    <t>SUPERINTENDENTE DE PROJETOS</t>
  </si>
  <si>
    <t>ED-51123</t>
  </si>
  <si>
    <t>REGULARIZAÇÃO MANUAL E COMPACTAÇÃO MECANIZADA DE
TERRENO COM PLACA VIBRATÓRIA, EXCLUSIVE DESMATAMENTO,
DESTOCAMENTO, LIMPEZA/ROÇADA DO TERRENO</t>
  </si>
  <si>
    <t>OBRA: AMPLIAÇÃO DO PROINFÂNCIA</t>
  </si>
  <si>
    <t>LOCAL: PÇA CAMPO INDAIÁ, 477 - BAIRRO: SÃO SEBASTIÃO- DORES DO INDAIÁ/MG</t>
  </si>
  <si>
    <t>REFERÊNCIA: SINAPI 02/2026 - SEM DESONERADO / SETOP 01/2026 - SEM DESONERAÇÃO</t>
  </si>
  <si>
    <t>AMPLIAÇÃO</t>
  </si>
  <si>
    <t>OBRA:  AMPLIAÇÃO DO PROINFÂNCIA</t>
  </si>
  <si>
    <t>LOCAL: ALAMEDA PÇA CAMPO INDAIÁ, 477 - BAIRRO SÃO SEBASTIÃO, DORES DO INDAIÁ/MG</t>
  </si>
  <si>
    <t>MOVIMENTAÇÃO DE TERRA</t>
  </si>
  <si>
    <t>94319</t>
  </si>
  <si>
    <t>ATERRO MANUAL DE VALAS COM SOLO ARGILO-ARENOSO. AF_08/2023</t>
  </si>
  <si>
    <t>ESCAVAÇÃO MANUAL DE VALA. AF_09/2024</t>
  </si>
  <si>
    <t>96619</t>
  </si>
  <si>
    <t>LASTRO DE CONCRETO MAGRO, APLICADO EM BLOCOS DE COROAMENTO OU SAPATAS, ESPESSURA DE 5 CM.
AF_01/2024</t>
  </si>
  <si>
    <t>FUNDAÇÕES - SAPATAS E BALDRAMES</t>
  </si>
  <si>
    <t>ED-29549</t>
  </si>
  <si>
    <t>CORTE, DOBRA E MONTAGEM DE AÇO CA-50, DIÂMETRO 6,3MM,
INCLUSIVE ESPAÇADOR</t>
  </si>
  <si>
    <t>ED-29550</t>
  </si>
  <si>
    <t>CORTE, DOBRA E MONTAGEM DE AÇO CA-50, DIÂMETRO 8MM,
INCLUSIVE ESPAÇADOR</t>
  </si>
  <si>
    <t>ED-29552</t>
  </si>
  <si>
    <t>CORTE, DOBRA E MONTAGEM DE AÇO CA-50, DIÂMETRO 12,5MM,
INCLUSIVE ESPAÇADOR</t>
  </si>
  <si>
    <t>ED-49630</t>
  </si>
  <si>
    <t>FORNECIMENTO DE CONCRETO ESTRUTURAL, USINADO, COM
FCK 25MPA, INCLUSIVE LANÇAMENTO, ADENSAMENTO E
ACABAMENTO</t>
  </si>
  <si>
    <t>SUPERESTRUTURA</t>
  </si>
  <si>
    <t>ED-8398</t>
  </si>
  <si>
    <t>FÔRMA E DESFORMA DE COMPENSADO PLASTIFICADO, ESP.
12MM, REAPROVEITAMENTO (3X), EXCLUSIVE ESCORAMENTO</t>
  </si>
  <si>
    <t>ED-49638</t>
  </si>
  <si>
    <t>FORNECIMENTO DE CONCRETO ESTRUTURAL, USINADO
BOMBEADO, COM FCK 25MPA, INCLUSIVE LANÇAMENTO,
ADENSAMENTO E ACABAMENTO</t>
  </si>
  <si>
    <t>SISTEMA DE VEDAÇÃO VERTICAL</t>
  </si>
  <si>
    <t>M</t>
  </si>
  <si>
    <t>ED-48397</t>
  </si>
  <si>
    <t>ENCUNHAMENTO DE ALVENARIA DE VEDAÇÃO COM ESPUMA DE
POLIURETANO EXPANSIVA</t>
  </si>
  <si>
    <t>ED-48533</t>
  </si>
  <si>
    <t>DIVISÓRIA EM GRANITO CINZA ANDORINHA, ESP. 3CM, INCLUSIVE
INSTALAÇÃO, FERRAGENS EM LATÃO CROMADO E ACESSÓRIOS</t>
  </si>
  <si>
    <t>MEMÓRIA DE CÁLCULO</t>
  </si>
  <si>
    <t>REF.</t>
  </si>
  <si>
    <t>CÁLCULO</t>
  </si>
  <si>
    <r>
      <t xml:space="preserve">257,57 x 1= </t>
    </r>
    <r>
      <rPr>
        <b/>
        <sz val="10"/>
        <rFont val="Century Gothic"/>
        <family val="2"/>
      </rPr>
      <t>257,57m³</t>
    </r>
  </si>
  <si>
    <r>
      <t xml:space="preserve">Conforme projeto: [(1,1x0,75x1,1)x2]+[(0,95x0,7x1,1)x2]+(0,85x1,2x1,1)+[(1,05x0,8x1,1)x3]+[(0,95x0,6x1,1)x8]+(0,75x0,7x1,1)+(0,75x0,55x1,1)+[(1x0,75x1,1)x3]+(1x0,65x1,1)+(1,15x0,9x1,1)+8,40 = </t>
    </r>
    <r>
      <rPr>
        <b/>
        <sz val="10"/>
        <rFont val="Century Gothic"/>
        <family val="2"/>
      </rPr>
      <t>25,95m³</t>
    </r>
  </si>
  <si>
    <r>
      <t xml:space="preserve">Conforme projeto e tabela de cálculo de aço: [(1,1x0,75)x2]+[(0,95x0,7)x2]+(0,85x1,2)+[(1,05x0,8)x3]+[(0,95x0,6)x8]+(0,75x0,7)+(0,75x0,55)+[(1x0,75)x3]+(1x0,65)+(1,15x0,9)+23 = </t>
    </r>
    <r>
      <rPr>
        <b/>
        <sz val="10"/>
        <rFont val="Century Gothic"/>
        <family val="2"/>
      </rPr>
      <t>38,95m²</t>
    </r>
  </si>
  <si>
    <t>FORNECIMENTO DE CONCRETO ESTRUTURAL, USINADO...</t>
  </si>
  <si>
    <t>FÔRMA E DESFORMA DE COMPENSADO PLASTIFICADO...</t>
  </si>
  <si>
    <r>
      <t xml:space="preserve">5,6+1,4+2,5+5,95+2,5+0,45+0,45+0,25+2+0,85+0,64+0,77+0,51+0,25+0,45+2,25+0,7+0,45+0,64+0,51+0,10+0,10+0,35+0,33+1,1+1,1+6+0,32+0,45+0,25+2,25+0,85+2,75+2,55+0,25+0,45+2,25+0,7+2,75+0,85+2+3,25= </t>
    </r>
    <r>
      <rPr>
        <b/>
        <sz val="10"/>
        <rFont val="Arial"/>
        <family val="2"/>
      </rPr>
      <t>60,12 m</t>
    </r>
  </si>
  <si>
    <r>
      <t xml:space="preserve">45,7+103,4 = </t>
    </r>
    <r>
      <rPr>
        <b/>
        <sz val="10"/>
        <rFont val="Century Gothic"/>
        <family val="2"/>
      </rPr>
      <t>149,10 Kg</t>
    </r>
  </si>
  <si>
    <r>
      <t xml:space="preserve"> </t>
    </r>
    <r>
      <rPr>
        <b/>
        <sz val="10"/>
        <rFont val="Century Gothic"/>
        <family val="2"/>
      </rPr>
      <t>107 Kg</t>
    </r>
  </si>
  <si>
    <r>
      <t xml:space="preserve">16,9 + 207,8 = </t>
    </r>
    <r>
      <rPr>
        <b/>
        <sz val="10"/>
        <rFont val="Century Gothic"/>
        <family val="2"/>
      </rPr>
      <t>224,7 Kg</t>
    </r>
  </si>
  <si>
    <r>
      <t xml:space="preserve">118,2 + 38,70 = </t>
    </r>
    <r>
      <rPr>
        <b/>
        <sz val="10"/>
        <rFont val="Century Gothic"/>
        <family val="2"/>
      </rPr>
      <t>156,90 Kg</t>
    </r>
  </si>
  <si>
    <r>
      <t xml:space="preserve">78,4 + 9,8 = </t>
    </r>
    <r>
      <rPr>
        <b/>
        <sz val="10"/>
        <rFont val="Century Gothic"/>
        <family val="2"/>
      </rPr>
      <t>88,20 Kg</t>
    </r>
  </si>
  <si>
    <r>
      <t xml:space="preserve">5,9 + 8,40 = </t>
    </r>
    <r>
      <rPr>
        <b/>
        <sz val="10"/>
        <rFont val="Century Gothic"/>
        <family val="2"/>
      </rPr>
      <t>14,30m³</t>
    </r>
  </si>
  <si>
    <r>
      <t xml:space="preserve">111,41+122,6 = </t>
    </r>
    <r>
      <rPr>
        <b/>
        <sz val="10"/>
        <rFont val="Century Gothic"/>
        <family val="2"/>
      </rPr>
      <t>234,01m</t>
    </r>
    <r>
      <rPr>
        <sz val="10"/>
        <rFont val="Century Gothic"/>
        <family val="2"/>
      </rPr>
      <t>²</t>
    </r>
  </si>
  <si>
    <r>
      <t xml:space="preserve">155,50+122,6 = </t>
    </r>
    <r>
      <rPr>
        <b/>
        <sz val="10"/>
        <rFont val="Century Gothic"/>
        <family val="2"/>
      </rPr>
      <t>278,10m³</t>
    </r>
  </si>
  <si>
    <r>
      <t xml:space="preserve">322,90+214,0 = </t>
    </r>
    <r>
      <rPr>
        <b/>
        <sz val="10"/>
        <rFont val="Century Gothic"/>
        <family val="2"/>
      </rPr>
      <t>536,90m³</t>
    </r>
  </si>
  <si>
    <r>
      <rPr>
        <b/>
        <sz val="10"/>
        <rFont val="Century Gothic"/>
        <family val="2"/>
      </rPr>
      <t>42,60</t>
    </r>
    <r>
      <rPr>
        <sz val="10"/>
        <rFont val="Century Gothic"/>
        <family val="2"/>
      </rPr>
      <t xml:space="preserve"> </t>
    </r>
    <r>
      <rPr>
        <b/>
        <sz val="10"/>
        <rFont val="Century Gothic"/>
        <family val="2"/>
      </rPr>
      <t>m³</t>
    </r>
  </si>
  <si>
    <r>
      <t xml:space="preserve">5,95+8,40 = </t>
    </r>
    <r>
      <rPr>
        <b/>
        <sz val="10"/>
        <rFont val="Century Gothic"/>
        <family val="2"/>
      </rPr>
      <t>14,35m³</t>
    </r>
  </si>
  <si>
    <r>
      <t xml:space="preserve">(0,70x3)+(1,05x1,2x4)+(0,07x1,2)+(0,12x1,2x3)+(0,05x1,2x2)= </t>
    </r>
    <r>
      <rPr>
        <b/>
        <sz val="10"/>
        <rFont val="Arial"/>
        <family val="2"/>
      </rPr>
      <t>7,78 m²</t>
    </r>
  </si>
  <si>
    <t>DIVISÓRIA EM GRANITO CINZA ANDORINHA, ESP. 3CM, INCLUSIVE
INSTALAÇÃO..</t>
  </si>
  <si>
    <t>ESQUADRIAS</t>
  </si>
  <si>
    <t xml:space="preserve">PM1 -  KIT DE PORTA DE MADEIRA PARA PINTURA, SEMI-OCA (LEVE OU MÉDIA), PADRÃO MÉDIO, 70X210CM, ESPESSURA
DE 3,5CM, ITENS INCLUSOS: DOBRADIÇAS, MONTAGEM E INSTALAÇÃO DO BATENTE, FECHADURA COM EXECUÇÃO
DO FURO - FORNECIMENTO E INSTALAÇÃO. AF_10/2025  -  </t>
  </si>
  <si>
    <t>VALOR UNIT.</t>
  </si>
  <si>
    <t>VALOR TOTAL</t>
  </si>
  <si>
    <t>038124</t>
  </si>
  <si>
    <t>SINAPI - INSUMOS</t>
  </si>
  <si>
    <t>ESPUMA EXPANSIVA DE POLIURETANO, APLICACAO MANUAL - 500 ML</t>
  </si>
  <si>
    <t>KIT PORTA PRONTA DE MADEIRA, FOLHA MEDIA (NBR 15930) DE 600 X 2100 MM OU
700 X 2100 MM, DE 35 MM A 40 MM DE ESPESSURA, NUCLEO SEMI-SOLIDO
(SARRAFEADO), ESTRUTURA USINADA PARA FECHADURA, CAPA LISA EM HDF,
ACABAMENTO MELAMINICO BRANCO (INCLUI MARCO, ALIZARES E DOBRADICAS)</t>
  </si>
  <si>
    <t>039490</t>
  </si>
  <si>
    <t>001214</t>
  </si>
  <si>
    <t>CARPINTEIRO DE ESQUADRIAS (HORISTA)</t>
  </si>
  <si>
    <t>H</t>
  </si>
  <si>
    <t>006117</t>
  </si>
  <si>
    <t>CARPINTEIRO AUXILIAR (HORISTA)</t>
  </si>
  <si>
    <t>ED-49705</t>
  </si>
  <si>
    <t>TARJETA CROMADA, TIPO LIVRE/OCUPADO, INSTALADA EM
PORTA DE SANITÁRIO, INCLUSIVE ACESSÓRIOS PARA FIXAÇÃO</t>
  </si>
  <si>
    <t>100866</t>
  </si>
  <si>
    <t>BARRA DE APOIO RETA, EM AÇO INOX POLIDO, COMPRIMENTO 60 CM, FIXADA NA PAREDE - FORNECIMENTO E
INSTALAÇÃO. AF_02/2026</t>
  </si>
  <si>
    <t>012759</t>
  </si>
  <si>
    <t>CHAPA ACO INOX AISI 304 NUMERO 9 (E = 4 MM), ACABAMENTO NUMERO 1
(LAMINADO A QUENTE, FOSCO)</t>
  </si>
  <si>
    <t>004379</t>
  </si>
  <si>
    <t>PARAFUSO DE ACO ZINCADO COM ROSCA SOBERBA, CABECA CHATA E FENDA
SIMPLES, DIAMETRO 2,5 MM, COMPRIMENTO * 9,5 * MM</t>
  </si>
  <si>
    <t>90843</t>
  </si>
  <si>
    <t>PM5 ‐ PORTA DE MADEIRA PARA PINTURA, SEMI‐OCA (LEVE OU MÉDIA), DIMENSÕES 80X210CM, ESPESSURA 3,5CM; INCLUSO DOBRADIÇAS, BATENTES E FECHADURA</t>
  </si>
  <si>
    <t>COMP 0001</t>
  </si>
  <si>
    <t>COMP 0002</t>
  </si>
  <si>
    <t>PORTAS DE MADEIRA</t>
  </si>
  <si>
    <t>FECHADURAS E ACESSÓRIOS</t>
  </si>
  <si>
    <t>PA4 - PORTA DE CORRER DE ALUMÍNIO, COM DUAS FOLHAS PARA VIDRO, INCLUSO VIDRO LISO INCOLOR, FECHADURA E
PUXADOR, SEM ALIZAR. AF_10/2025</t>
  </si>
  <si>
    <t>PM6 - Porta de compesando de madeira - PM6 - 60x100, folha lisa revestida com laminado melamínico, incluso ferragens, conforme projeto de esquadrias</t>
  </si>
  <si>
    <t>CHAPA METÁLICA (ALUMÍNIO) 0,80X0,40, E= 4MM PARA PORTAS</t>
  </si>
  <si>
    <r>
      <rPr>
        <sz val="10"/>
        <rFont val="Arial"/>
        <family val="2"/>
      </rPr>
      <t>(0,8x0,4)x6x2 =</t>
    </r>
    <r>
      <rPr>
        <b/>
        <sz val="10"/>
        <rFont val="Arial"/>
        <family val="2"/>
      </rPr>
      <t xml:space="preserve"> 3,84m²</t>
    </r>
  </si>
  <si>
    <t>CORTE, DOBRA E MONTAGEM DE AÇO CA-60, DIÂMETRO 5MM...</t>
  </si>
  <si>
    <t xml:space="preserve">CORTE, DOBRA E MONTAGEM DE AÇO CA-50, DIÂMETRO 6,3MM...
</t>
  </si>
  <si>
    <t>CORTE, DOBRA E MONTAGEM DE AÇO CA-50, DIÂMETRO 8MM...</t>
  </si>
  <si>
    <t>CORTE, DOBRA E MONTAGEM DE AÇO CA-50, DIÂMETRO 10MM...</t>
  </si>
  <si>
    <t>CORTE, DOBRA E MONTAGEM DE AÇO CA-50, DIÂMETRO 12,5MM...</t>
  </si>
  <si>
    <t>COMPOSIÇÃO</t>
  </si>
  <si>
    <t>0001</t>
  </si>
  <si>
    <t>0002</t>
  </si>
  <si>
    <t>PA4 - PORTA DE CORRER DE ALUMÍNIO, COM DUAS FOLHAS PARA VIDRO...</t>
  </si>
  <si>
    <r>
      <t xml:space="preserve">(4,5x2,65)x4 = </t>
    </r>
    <r>
      <rPr>
        <b/>
        <sz val="10"/>
        <rFont val="Arial"/>
        <family val="2"/>
      </rPr>
      <t>47,70m²</t>
    </r>
  </si>
  <si>
    <t>PORTA DE ALUMÍNIO</t>
  </si>
  <si>
    <t>103364</t>
  </si>
  <si>
    <t>ALVENARIA DE VEDAÇÃO DE BLOCOS CERÂMICOS FURADOS NA HORIZONTAL DE 9X19X39 CM (ESPESSURA 9 CM) E ARGAMASSA DE ASSENTAMENTO COM PREPARO EM BETONEIRA. AF_12/2021</t>
  </si>
  <si>
    <t>ALVENARIA DE VEDAÇÃO DE BLOCOS CERÂMICOS FURADOS NA HORIZONTAL DE 14X19X39 CM (ESPESSURA 14
CM) E ARGAMASSA DE ASSENTAMENTO COM PREPARO EM BETONEIRA. AF_12/2021</t>
  </si>
  <si>
    <t>103368</t>
  </si>
  <si>
    <r>
      <t xml:space="preserve">[(0,45x2,7)+(1x2,7)+(0,45x2,7)+(1x2,7)+(2,5x2,7)+(2,35x2,7)+(0,65x2,7+0,65x2,7)+(2,5x2,7)+(1x2,7)+(1x2,7)]+10%= </t>
    </r>
    <r>
      <rPr>
        <b/>
        <sz val="10"/>
        <rFont val="Arial"/>
        <family val="2"/>
      </rPr>
      <t>40,24m²</t>
    </r>
  </si>
  <si>
    <r>
      <t xml:space="preserve">[(5,6x2,7)+(1,4x2,7)+(5,95x2,7)++(0,25x2,7)+(2x2,7)+(0,85x2,7)+(0,64x2,7)+(0,77x2,7)+(0,51x2,7)+(0,25x2,7)+(0,45x2,7)+(2,25x2,7)+(0,7x2,7)+(0,45x2,7)+(0,64x2,7)+(0,51x2,7)+(0,10x2,7)+(0,10x2,7)+(0,35x2,7)+(0,33x2,7)+(1,1x2,7)+(1,1x2,7)+(6x2,7)+(0,32x2,7)+(0,45x2,7)+(0,25x2,7)+(2,25x2,7)+(0,85x2,7)+(2,75x2,7)+(2,55x2,7)+(0.25x2,7)+(0,45x2,7)+(2,25x2,7)+(0,7x2,7)+(2,75x2,7)+(0,85x2,7)+(2x2,7)+(3,25x2,7)]+10%= </t>
    </r>
    <r>
      <rPr>
        <b/>
        <sz val="10"/>
        <rFont val="Arial"/>
        <family val="2"/>
      </rPr>
      <t>161,03 m²</t>
    </r>
  </si>
  <si>
    <t>94569</t>
  </si>
  <si>
    <t>JANELA DE ALUMÍNIO - JA-07, 210X75, COMPLETA CONFORME PROJETO DE ESQUADRIAS - MAXIM-AR - INCLUSO VIDRO LISO INCOLOR, ESPESSURA 6MM</t>
  </si>
  <si>
    <t>JANELA DE ALUMÍNIO - JA-12, 420X50, COMPLETA CONFORME PROJETO DE ESQUADRIAS - MAXIM-AR - INCLUSO VIDRO LISO INCOLOR, ESPESSURA 6MM</t>
  </si>
  <si>
    <t>JANELA DE ALUMÍNIO - JA-13, 560X100, COMPLETA CONFORME PROJETO DE ESQUADRIAS - MAXIM-AR - INCLUSO VIDRO LISO INCOLOR, ESPESSURA 6MM</t>
  </si>
  <si>
    <t>JANELA DE ALUMÍNIO - JA-14, 160X0,85, COMPLETA CONFORME PROJETO DE ESQUADRIAS - FIXA</t>
  </si>
  <si>
    <t>100674</t>
  </si>
  <si>
    <t>GRADIL METÁLICO</t>
  </si>
  <si>
    <t>92716</t>
  </si>
  <si>
    <t>APARELHO PARA CORTE E SOLDA OXI-ACETILENO SOBRE RODAS, INCLUSIVE CILINDROS E MAÇARICOS - CHP
DIURNO. AF_05/2023</t>
  </si>
  <si>
    <t>CHP</t>
  </si>
  <si>
    <t>000546</t>
  </si>
  <si>
    <t>BARRA DE ACO CHATA, RETANGULAR (QUALQUER BITOLA)</t>
  </si>
  <si>
    <t>011456</t>
  </si>
  <si>
    <t>FERROLHO COM FECHO /TRINCO REDONDO, EM ACO GALVANIZADO / ZINCADO,
DE SOBREPOR, COM COMPRIMENTO DE 10" A 12" E ESPESSURA MINIMA DA CHAPA
DE 1,50 MM</t>
  </si>
  <si>
    <t>007698</t>
  </si>
  <si>
    <t>TUBO ACO GALVANIZADO COM COSTURA, CLASSE MEDIA, DN 1.1/4", E = *3,25*
MM, PESO *3,14* KG/M (NBR 5580)</t>
  </si>
  <si>
    <t>COMP 0003</t>
  </si>
  <si>
    <t>0003</t>
  </si>
  <si>
    <t>PORTÃO DE ABRIR EM CHAPA PERFURADA, INCLUSIVE PINTURA, CONFORME PROJETO PF2</t>
  </si>
  <si>
    <t>88241</t>
  </si>
  <si>
    <t>AJUDANTE DE OPERAÇÃO EM GERAL COM ENCARGOS COMPLEMENTARES</t>
  </si>
  <si>
    <t>88309</t>
  </si>
  <si>
    <t>PEDREIRO COM ENCARGOS COMPLEMENTARES</t>
  </si>
  <si>
    <t>88315</t>
  </si>
  <si>
    <t>SERRALHEIRO COM ENCARGOS COMPLEMENTARES</t>
  </si>
  <si>
    <t>100754</t>
  </si>
  <si>
    <t>PINTURA COM TINTA ACRÍLICA DE ACABAMENTO APLICADA A ROLO OU PINCEL SOBRE SUPERFÍCIES METÁLICAS(EXCETO PERFIL) EXECUTADO EM OBRA (02 DEMÃOS). AF_01/2020</t>
  </si>
  <si>
    <t>100722</t>
  </si>
  <si>
    <t>PINTURA COM TINTA ALQUÍDICA DE FUNDO (TIPO ZARCÃO) APLICADA A ROLO OU PINCEL SOBRE SUPERFÍCIES
METÁLICAS (EXCETO PERFIL) EXECUTADO EM OBRA (POR DEMÃO). AF_01/2020</t>
  </si>
  <si>
    <r>
      <t xml:space="preserve">[(1+0,35)X0,90]X2 = </t>
    </r>
    <r>
      <rPr>
        <b/>
        <sz val="10"/>
        <rFont val="Arial"/>
        <family val="2"/>
      </rPr>
      <t>2,43m²</t>
    </r>
  </si>
  <si>
    <t xml:space="preserve"> FECHAMENTO EM CHAPA METÁLICA PERFURADA, INCLUSO PINTURA, CONFORME PROJETO</t>
  </si>
  <si>
    <t xml:space="preserve"> FECHAMENTO EM CHAPA METÁLICA PERFURADA, INCLUSO PINTURA, CONFORME PROJETO </t>
  </si>
  <si>
    <t>BARRA DE ACO CHATA, RETANGULAR (QUALQUER BITOLA) - Percentual=1,0000%</t>
  </si>
  <si>
    <t>CHAPA DE ACO CARBONO GALVANIZADA, PERFURADA (GRADE FUROS) E = 1,5 MM, DIAMETRO DO FURO = 9,52 MM (FUROS ALTERNADOS HORIZ.) - Percentual=1,0000%</t>
  </si>
  <si>
    <t>KG</t>
  </si>
  <si>
    <t>AUXILIAR DE SERRALHEIRO COM ENCARGOS COMPLEMENTARES</t>
  </si>
  <si>
    <t>88251</t>
  </si>
  <si>
    <t>00043105</t>
  </si>
  <si>
    <t>COMP 0004</t>
  </si>
  <si>
    <t>0004</t>
  </si>
  <si>
    <r>
      <t xml:space="preserve">[(4,95x0,9)x4]+[(1,4x0,9)x2]= </t>
    </r>
    <r>
      <rPr>
        <b/>
        <sz val="10"/>
        <rFont val="Arial"/>
        <family val="2"/>
      </rPr>
      <t>20,34m²</t>
    </r>
  </si>
  <si>
    <t>SISTEMA DE COBERTURA</t>
  </si>
  <si>
    <t>COBERTURA EM TELHA METÁLICA GALVANIZADA TRAPEZOIDAL, TIPO DUPLA TERMOACÚSTICA COM DUAS FACES TRAPEZOIDAIS, ESP. 0,43MM, PREENCHIMENTO EM POLIESTIRENO EXPANDIDO/ISOPOR COM ESP. 30MM, ACABAMENTO NATURAL, INCLUSIVE ACESSÓRIOS PARA FIXAÇÃO, FORNECIMENTO E INSTALAÇÃO</t>
  </si>
  <si>
    <t>ED-48429</t>
  </si>
  <si>
    <t>CALHA EM CHAPA DE AÇO GALVANIZADO NÚMERO 24, DESENVOLVIMENTO DE 50 CM, INCLUSO TRANSPORTE VERTICAL. AF_07/2019</t>
  </si>
  <si>
    <t>94228</t>
  </si>
  <si>
    <t>94231</t>
  </si>
  <si>
    <t>RUFO EM CHAPA DE AÇO GALVANIZADO NÚMERO 24, CORTE DE 25 CM, INCLUSO TRANSPORTE VERTICAL.
AF_07/2019</t>
  </si>
  <si>
    <t>IMPERMEABILIZAÇÃO</t>
  </si>
  <si>
    <t>98555</t>
  </si>
  <si>
    <t>IMPERMEABILIZAÇÃO DE SUPERFÍCIE COM ARGAMASSA POLIMÉRICA / MEMBRANA ACRÍLICA, 3 DEMÃOS.
AF_09/2023</t>
  </si>
  <si>
    <t>IMPERMEABILIZAÇÃO DE SUPERFÍCIE COM ARGAMASSA POLIMÉRICA...</t>
  </si>
  <si>
    <r>
      <t xml:space="preserve">Impermeabilização do baldrame até a altura de 1m : (128,78x1) = 128,78m² .                                                                     Impermeabilização das áreas molhadas =  (18,90x3x2)+(4,5x3x2) = 140,40m²   .                                                                                    Total: 128,78 + 140,40 = </t>
    </r>
    <r>
      <rPr>
        <b/>
        <sz val="10"/>
        <rFont val="Arial"/>
        <family val="2"/>
      </rPr>
      <t xml:space="preserve">269,18m²   </t>
    </r>
    <r>
      <rPr>
        <sz val="10"/>
        <rFont val="Arial"/>
        <family val="2"/>
      </rPr>
      <t xml:space="preserve">                             </t>
    </r>
  </si>
  <si>
    <t>REVESTIMENTO INTERNO E EXTERNO</t>
  </si>
  <si>
    <t>87904</t>
  </si>
  <si>
    <t>87878</t>
  </si>
  <si>
    <t>CHAPISCO APLICADO EM ALVENARIAS E ESTRUTURAS DE CONCRETO INTERNAS, COM COLHER DE PEDREIRO. ARGAMASSA TRAÇO 1:3 COM PREPARO MANUAL. AF_10/2022</t>
  </si>
  <si>
    <t>CHAPISCO APLICADO EM ALVENARIA (COM PRESENÇA DE VÃOS) E ESTRUTURAS DE CONCRETO DE FACHADA, COM COLHER DE PEDREIRO. ARGAMASSA TRAÇO 1:3 COM PREPARO MANUAL. AF_10/2022</t>
  </si>
  <si>
    <t>87535</t>
  </si>
  <si>
    <t>EMBOÇO, EM ARGAMASSA TRAÇO 1:2:8, PREPARO MECÂNICO, APLICADO MANUALMENTE EM PAREDES INTERNAS DE AMBIENTES COM ÁREA MAIOR QUE 10M², E = 17,5MM, COM TALISCAS. AF_03/2024</t>
  </si>
  <si>
    <t>ED-50761</t>
  </si>
  <si>
    <t>REBOCO COM ARGAMASSA, TRAÇO 1:2:8 (CIMENTO, CAL E AREIA), ESP. 20MM, APLICAÇÃO MANUAL, INCLUSIVE ARGAMASSA COM PREPARO MECANIZADO, EXCLUSIVE CHAPISCO</t>
  </si>
  <si>
    <t>REVESTIMENTO CERÂMICO PARA PAREDES INTERNAS COM PLACAS TIPO ESMALTADA DE DIMENSÕES 33X45 CM
APLICADAS NA ALTURA INTEIRA DAS PAREDES. AF_02/2023_PE</t>
  </si>
  <si>
    <t>87273</t>
  </si>
  <si>
    <r>
      <t xml:space="preserve">[(4,95+2,9+4,95+1,85+4,95+2,90+4,95+2,9+2,9)x2]x3 = </t>
    </r>
    <r>
      <rPr>
        <b/>
        <sz val="10"/>
        <rFont val="Arial"/>
        <family val="2"/>
      </rPr>
      <t>199,5 m²</t>
    </r>
  </si>
  <si>
    <r>
      <t xml:space="preserve">(20,79+20,80)x3 = </t>
    </r>
    <r>
      <rPr>
        <b/>
        <sz val="10"/>
        <rFont val="Arial"/>
        <family val="2"/>
      </rPr>
      <t>124,77m²</t>
    </r>
  </si>
  <si>
    <r>
      <t xml:space="preserve">[(24,80+25+24,1+23,90)x3]+199,5= </t>
    </r>
    <r>
      <rPr>
        <b/>
        <sz val="10"/>
        <rFont val="Arial"/>
        <family val="2"/>
      </rPr>
      <t>492,9 m²</t>
    </r>
  </si>
  <si>
    <t>REVESTIMENTO CERÂMICO DE PAREDES PEI IV - CERÂMICA 10 X 10 CM - INCL. REJUNTE - CONFORME PROJETO - AZUL</t>
  </si>
  <si>
    <t>REVESTIMENTO CERÂMICO DE PAREDES PEI IV - CERÂMICA 10 X 10 CM - INCL. REJUNTE - CONFORME PROJETO - VERMELHO</t>
  </si>
  <si>
    <t>87267</t>
  </si>
  <si>
    <t>COMP 0005</t>
  </si>
  <si>
    <t xml:space="preserve"> FECHAMENTO EM CHAPA METÁLICA PERFURADA, INCLUSO PINTURA, CONFORME PROJETO (M2) - FNDE</t>
  </si>
  <si>
    <t>PORTÃO DE ABRIR EM CHAPA DE AÇO PERFURADA, INCLUSIVE PINTURA, CONFORME PROJETO (M2) - FNDE</t>
  </si>
  <si>
    <t>CHAPA METÁLICA (ALUMÍNIO) 0,80M X 0,40M, E= 4MM PARA PORTAS - FNDE</t>
  </si>
  <si>
    <t>PORTA DE COMPESANDO DE MADEIRA - PM6 - 60X100, FOLHA LISA REVESTIDA COM LAMINADO MELAMÍNICO, INCLUSO FERRAGENS, CONFORME PROJETO DE ESQUADRIAS</t>
  </si>
  <si>
    <t>FORRO EM DRYWALL, PARA AMBIENTES COMERCIAIS, INCLUSIVE ESTRUTURA BIRECIONAL DE FIXAÇÃO.AF_08/2023_PS</t>
  </si>
  <si>
    <t>96114</t>
  </si>
  <si>
    <t>96121</t>
  </si>
  <si>
    <t>ACABAMENTOS PARA FORRO (RODA-FORRO EM PERFIL METÁLICO E PLÁSTICO). AF_08/2023</t>
  </si>
  <si>
    <r>
      <t xml:space="preserve">Conforme projeto = </t>
    </r>
    <r>
      <rPr>
        <b/>
        <sz val="10"/>
        <rFont val="Arial"/>
        <family val="2"/>
      </rPr>
      <t>142,42 m²</t>
    </r>
  </si>
  <si>
    <r>
      <t xml:space="preserve">24,80+25+24,10+23,90 = </t>
    </r>
    <r>
      <rPr>
        <b/>
        <sz val="10"/>
        <rFont val="Arial"/>
        <family val="2"/>
      </rPr>
      <t>97,80m</t>
    </r>
  </si>
  <si>
    <t>FORRO DE FIBRA MINERAL EM PLACAS DE 1250 x 625 MM, E = 15 MM, BORDA RETA, COM PINTURA ANTIMOFO, APOIADO EM PERFIL DE ACO GALVANIZADO COM 24 MM DE BASE - INSTALADO</t>
  </si>
  <si>
    <t>0005</t>
  </si>
  <si>
    <t>FORRO DE FIBRA MINERAL EM PLACAS DE 1250 x 625 MM, E = 15 MM, BORDA RETA, COM PINTURA ANTIMOFO, APOIADO EM PERFIL DE ACO GALVANIZADO COM 24 MM DE BASE - INSTALADO (M2) - FNDE</t>
  </si>
  <si>
    <t>043131</t>
  </si>
  <si>
    <t>ARAME GALVANIZADO 6 BWG, D = 5,16 MM (0,157 KG/M), OU 8 BWG, D = 4,19
MM (0,101 KG/M), OU 10 BWG, D = 3,40 MM (0,0713 KG/M)</t>
  </si>
  <si>
    <t>PARAFUSO DRY WALL, EM ACO ZINCADO, CABECA LENTILHA E PONTA BROCA (LB),
LARGURA 4,2 MM, COMPRIMENTO 13 MM</t>
  </si>
  <si>
    <t>COEFICIENTE</t>
  </si>
  <si>
    <t>PARAFUSO ZINCADO, AUTOBROCANTE, FLANGEADO, 4,2 MM X 19 MM</t>
  </si>
  <si>
    <t>CENTO</t>
  </si>
  <si>
    <t>PENDURAL OU PRESILHA REGULADORA, EM ACO GALVANIZADO, COM CORPO,
MOLA E REBITE, PARA PERFIL TIPO CANALETA DE ESTRUTURA EM FORROS DRYWALL</t>
  </si>
  <si>
    <t>PERFIL LONGARINA (PRINCIPAL), T CLICADO, EM ACO, BRANCO NAS FACES
APARENTES, PARA FORRO REMOVIVEL, 24 X 32 X 3750 MM (L X H X C</t>
  </si>
  <si>
    <t>039570</t>
  </si>
  <si>
    <t>PERFIL TRAVESSA (SECUNDARIO), T CLICADO, EM ACO GALVANIZADO, BRANCO,
PARA FORRO REMOVIVEL, 24 X 1250 MM (L X C)</t>
  </si>
  <si>
    <t>039515</t>
  </si>
  <si>
    <t>PLACA DE FIBRA MINERAL PARA FORRO, DE 1250 X 625 MM, E = 15 MM, BORDA
RETA, COM PINTURA ANTIMOFO (NAO INCLUI PERFIS)</t>
  </si>
  <si>
    <t>044497</t>
  </si>
  <si>
    <t>MONTADOR DE ESTRUTURAS METALICAS HORISTA</t>
  </si>
  <si>
    <r>
      <t xml:space="preserve">Conforme projeto = </t>
    </r>
    <r>
      <rPr>
        <b/>
        <sz val="10"/>
        <rFont val="Arial"/>
        <family val="2"/>
      </rPr>
      <t>87,42 m²</t>
    </r>
  </si>
  <si>
    <t>SISTEMAS DE PISOS</t>
  </si>
  <si>
    <t>COMPACTAÇÃO MECÂNICA DE SOLO PARA EXECUÇÃO DE RADIER, PISO DE CONCRETO OU LAJE SOBRE SOLO, COM COMPACTADOR DE SOLOS A PERCUSSÃO. AF_09/2021</t>
  </si>
  <si>
    <t>LASTRO COM MATERIAL GRANULAR (PEDRA BRITADA N.2), APLICADO EM PISOS OU LAJES SOBRE SOLO, ESPESSURA DE *10 CM*. AF_01/2024</t>
  </si>
  <si>
    <t>CAMADA SEPARADORA PARA EXECUÇÃO DE RADIER, PISO DE CONCRETO OU LAJE SOBRE SOLO, EM LONA PLÁSTICA. AF_09/2021</t>
  </si>
  <si>
    <t>ARMAÇÃO PARA EXECUÇÃO DE RADIER, PISO DE CONCRETO OU LAJE SOBRE SOLO, COM USO DE TELA Q-92. AF_09/2021</t>
  </si>
  <si>
    <t>LASTRO DE CONCRETO MAGRO, APLICADO EM PISOS, LAJES SOBRE SOLO OU RADIERS. AF_01/2024</t>
  </si>
  <si>
    <t>CONTRAPISO EM ARGAMASSA TRAÇO 1:4 (CIMENTO E AREIA), PREPARO MECÂNICO COM BETONEIRA 400 L, APLICADO EM ÁREAS SECAS SOBRE LAJE, ADERIDO, ACABAMENTO NÃO REFORÇADO, ESPESSURA 3CM. AF_07/2021</t>
  </si>
  <si>
    <t>CONTRAPISO EM ARGAMASSA TRAÇO 1:4 (CIMENTO E AREIA), PREPARO MECÂNICO COM BETONEIRA 400 L, APLICADO EM ÁREAS MOLHADAS SOBRE LAJE, ADERIDO, ACABAMENTO NÃO REFORÇADO, ESPESSURA 3CM. AF_07/2021</t>
  </si>
  <si>
    <t>REVESTIMENTO CERÂMICO PARA PISO COM PLACAS TIPO ESMALTADA DE DIMENSÕES 45X45 CM APLICADA EM AMBIENTES DE ÁREA MAIOR QUE 10 M2. AF_02/2023_PE</t>
  </si>
  <si>
    <t>NATA DE CIMENTO COM COLA PVA, PARA NIVELAMENTO DE CONTRAPISO PARA ASSENTAMENTO DE PISO VINÍLICO</t>
  </si>
  <si>
    <t>PISO VINÍLICO EM MANTA, PADRÃO LISO, AMARELO, ESPESSURA 2 MM, FIXADO COM COLA.</t>
  </si>
  <si>
    <t>PISO VINÍLICO EM MANTA, PADRÃO LISO, CINZA ESCURO, ESPESSURA 2 MM, FIXADO COM COLA</t>
  </si>
  <si>
    <t>PISO VINÍLICO EM MANTA, PADRÃO LISO, AZUL, ESPESSURA 2 MM, FIXADO COM COLA</t>
  </si>
  <si>
    <t>PISO VINÍLICO EM MANTA, PADRÃO LISO, CINZA CLARO, ESPESSURA 2 MM, FIXADO COM COLA</t>
  </si>
  <si>
    <t>RODAPÉ CERÂMICO DE 7CM DE ALTURA COM PLACAS TIPO ESMALTADA DE DIMENSÕES 60X60CM. AF_02/2023</t>
  </si>
  <si>
    <t>97083</t>
  </si>
  <si>
    <t>96624</t>
  </si>
  <si>
    <t>97087</t>
  </si>
  <si>
    <t>97088</t>
  </si>
  <si>
    <t>96620</t>
  </si>
  <si>
    <t>87630</t>
  </si>
  <si>
    <t>87745</t>
  </si>
  <si>
    <t>87251</t>
  </si>
  <si>
    <t>FNDE 09</t>
  </si>
  <si>
    <t>FNDE 298</t>
  </si>
  <si>
    <t>FNDE 297</t>
  </si>
  <si>
    <t>FNDE 299</t>
  </si>
  <si>
    <t>FNDE 300</t>
  </si>
  <si>
    <t>88650</t>
  </si>
  <si>
    <t>98688</t>
  </si>
  <si>
    <t>98689</t>
  </si>
  <si>
    <t>COMPACTAÇÃO MECÂNICA DE SOLO PARA EXECUÇÃO DE RADIER, PISO DE CONCRETO OU LAJE SOBRE SOLO,
COM COMPACTADOR DE SOLOS A PERCUSSÃO. AF_09/2021</t>
  </si>
  <si>
    <t>LASTRO COM MATERIAL GRANULAR (PEDRA BRITADA N.2), APLICADO EM PISOS OU LAJES SOBRE SOLO, ESPESSURA
DE *10 CM*. AF_01/2024</t>
  </si>
  <si>
    <t>CONTRAPISO EM ARGAMASSA TRAÇO 1:4 (CIMENTO E AREIA), PREPARO MECÂNICO COM BETONEIRA 400 L,
APLICADO EM ÁREAS MOLHADAS SOBRE LAJE, ADERIDO, ACABAMENTO NÃO REFORÇADO, ESPESSURA 3CM.
AF_07/2021</t>
  </si>
  <si>
    <t>RODAPÉ EM POLIESTIRENO, ALTURA 5 CM. AF_02/2026</t>
  </si>
  <si>
    <t>SOLEIRA EM GRANITO, LARGURA 15 CM, ESPESSURA 2,0 CM. AF_02/2026</t>
  </si>
  <si>
    <r>
      <t xml:space="preserve">35,63+26,93+16,02+35,51+3,86+35,58+26,93+16,02+35,70 = </t>
    </r>
    <r>
      <rPr>
        <b/>
        <sz val="10"/>
        <rFont val="Arial"/>
        <family val="2"/>
      </rPr>
      <t>232,18m</t>
    </r>
    <r>
      <rPr>
        <sz val="10"/>
        <rFont val="Arial"/>
        <family val="2"/>
      </rPr>
      <t>²</t>
    </r>
  </si>
  <si>
    <t>CONTRAPISO EM ARGAMASSA TRAÇO 1:4 (CIMENTO E AREIA), PREPARO MECÂNICO COM BETONEIRA 400 L,APLICADO EM ÁREAS SECAS SOBRE LAJE, ADERIDO, ACABAMENTO NÃO REFORÇADO, ESPESSURA 3CM. AF_07/2021</t>
  </si>
  <si>
    <r>
      <t xml:space="preserve">Tela Q-92 peso 1,48kg/m²             1,48 x 232,18 = </t>
    </r>
    <r>
      <rPr>
        <b/>
        <sz val="10"/>
        <rFont val="Arial"/>
        <family val="2"/>
      </rPr>
      <t>343,63kg</t>
    </r>
  </si>
  <si>
    <r>
      <t xml:space="preserve">35,63+26,93+35,51+3,86+35,58+26,93+35,70 = </t>
    </r>
    <r>
      <rPr>
        <b/>
        <sz val="10"/>
        <rFont val="Arial"/>
        <family val="2"/>
      </rPr>
      <t>200,14m²</t>
    </r>
  </si>
  <si>
    <r>
      <t xml:space="preserve">16,02 + 16,02 = </t>
    </r>
    <r>
      <rPr>
        <b/>
        <sz val="10"/>
        <rFont val="Arial"/>
        <family val="2"/>
      </rPr>
      <t>32,04m²</t>
    </r>
  </si>
  <si>
    <t>COMP 0006</t>
  </si>
  <si>
    <t>NATA DE CIMENTO COM COLA PVA, PARA NIVELAMENTO DE CONTRAPISO PARA ASSENTAMENTO DE PISO VINÍLICO (M2) - FNDE</t>
  </si>
  <si>
    <r>
      <t xml:space="preserve">232,18 x 0,10 = </t>
    </r>
    <r>
      <rPr>
        <b/>
        <sz val="10"/>
        <rFont val="Arial"/>
        <family val="2"/>
      </rPr>
      <t>23,21m³</t>
    </r>
  </si>
  <si>
    <t>001379</t>
  </si>
  <si>
    <t>CIMENTO PORTLAND COMPOSTO CP II-32</t>
  </si>
  <si>
    <t>COLA BRANCA BASE PVA</t>
  </si>
  <si>
    <t>0006</t>
  </si>
  <si>
    <r>
      <t xml:space="preserve">Conforme projeto: </t>
    </r>
    <r>
      <rPr>
        <b/>
        <sz val="10"/>
        <rFont val="Arial"/>
        <family val="2"/>
      </rPr>
      <t>133,42m²</t>
    </r>
  </si>
  <si>
    <t>SERVENTE COM ENCARGOS COMPLEMENTARES</t>
  </si>
  <si>
    <t>COMP 0007</t>
  </si>
  <si>
    <t>PISO VINÍLICO EM MANTA, PADRÃO LISO, AMARELO, ESPESSURA 2 MM, FIXADO COM COLA.(M2) - FNDE</t>
  </si>
  <si>
    <t>004791</t>
  </si>
  <si>
    <t>ADESIVO ACRILICO DE BASE AQUOSA / COLA DE CONTATO</t>
  </si>
  <si>
    <t>004792</t>
  </si>
  <si>
    <t>PLACA VINILICA SEMIFLEXIVEL PARA PISOS, E = 3,2 MM, 30 X 30 CM (SEM
COLOCACAO)</t>
  </si>
  <si>
    <t>88316</t>
  </si>
  <si>
    <t>COMP 0008</t>
  </si>
  <si>
    <t>COMP 0009</t>
  </si>
  <si>
    <t>COMP 0010</t>
  </si>
  <si>
    <t>PISO VINÍLICO EM MANTA, PADRÃO LISO, AZUL, ESPESSURA 2 MM, FIXADO COM COLA (M2) - FNDE</t>
  </si>
  <si>
    <t>PISO VINÍLICO EM MANTA, PADRÃO LISO, CINZA CLARO, ESPESSURA 2 MM, FIXADO COM COLA (M2) - FNDE</t>
  </si>
  <si>
    <t xml:space="preserve"> PISO VINÍLICO EM MANTA, PADRÃO LISO, CINZA ESCURO, ESPESSURA 2 MM, FIXADO COM COLA (M2) - FNDE</t>
  </si>
  <si>
    <r>
      <t xml:space="preserve">Conforme projeto: </t>
    </r>
    <r>
      <rPr>
        <b/>
        <sz val="10"/>
        <rFont val="Arial"/>
        <family val="2"/>
      </rPr>
      <t>11,62m²</t>
    </r>
  </si>
  <si>
    <r>
      <t xml:space="preserve">Conforme projeto: </t>
    </r>
    <r>
      <rPr>
        <b/>
        <sz val="10"/>
        <rFont val="Arial"/>
        <family val="2"/>
      </rPr>
      <t>66,54m²</t>
    </r>
  </si>
  <si>
    <r>
      <t xml:space="preserve">Conforme projeto: </t>
    </r>
    <r>
      <rPr>
        <b/>
        <sz val="10"/>
        <rFont val="Arial"/>
        <family val="2"/>
      </rPr>
      <t>43,64m²</t>
    </r>
  </si>
  <si>
    <r>
      <t xml:space="preserve">20,80 + 20,80 = </t>
    </r>
    <r>
      <rPr>
        <b/>
        <sz val="10"/>
        <rFont val="Arial"/>
        <family val="2"/>
      </rPr>
      <t>41,6m</t>
    </r>
  </si>
  <si>
    <r>
      <t xml:space="preserve">(24,80+20,80+25+24,10+20,8+23,80)x3 = </t>
    </r>
    <r>
      <rPr>
        <b/>
        <sz val="10"/>
        <rFont val="Arial"/>
        <family val="2"/>
      </rPr>
      <t>417,90 m²</t>
    </r>
  </si>
  <si>
    <r>
      <t xml:space="preserve">(0,70x4)+(0,85x4) = </t>
    </r>
    <r>
      <rPr>
        <b/>
        <sz val="10"/>
        <rFont val="Arial"/>
        <family val="2"/>
      </rPr>
      <t>6,20m</t>
    </r>
  </si>
  <si>
    <t>0007</t>
  </si>
  <si>
    <t>0008</t>
  </si>
  <si>
    <t>0009</t>
  </si>
  <si>
    <t>0010</t>
  </si>
  <si>
    <t>98679</t>
  </si>
  <si>
    <t>PISO CIMENTADO, TRAÇO 1:5 (CIMENTO E AREIA), ACABAMENTO LISO, ESPESSURA 2,0 CM, PREPARO MECÂNICO DA ARGAMASSA. AF_02/2026</t>
  </si>
  <si>
    <t>106789</t>
  </si>
  <si>
    <t>PISO CIMENTADO, TRAÇO 1:3 (CIMENTO E AREIA), ACABAMENTO RUGOSO, ESPESSURA 1,5 CM, PREPARO MECÂNICO DA ARGAMASSA. AF_02/202</t>
  </si>
  <si>
    <r>
      <t xml:space="preserve">Conforme projeto: </t>
    </r>
    <r>
      <rPr>
        <b/>
        <sz val="10"/>
        <rFont val="Arial"/>
        <family val="2"/>
      </rPr>
      <t>42,92m²</t>
    </r>
  </si>
  <si>
    <r>
      <t xml:space="preserve">Conforme projeto: </t>
    </r>
    <r>
      <rPr>
        <b/>
        <sz val="10"/>
        <rFont val="Arial"/>
        <family val="2"/>
      </rPr>
      <t>54,24m²</t>
    </r>
  </si>
  <si>
    <t xml:space="preserve">EMASSAMENTO DE PAREDES INTERNAS E EXTERNAS COM MASSA ACRÍLICA, 2 DEMÃOS </t>
  </si>
  <si>
    <t>PINTURA EM LÁTEX ACRÍLICO SOBRE PAREDES INTERNAS E EXTERNAS, 2 DEMÃOS</t>
  </si>
  <si>
    <t>EMASSAMENTO DE FORRO COM MASSA CORRIDA PVA</t>
  </si>
  <si>
    <t>88496</t>
  </si>
  <si>
    <t>PINTURA LÁTEX ACRÍLICA PREMIUM, APLICAÇÃO MANUAL EM TETO, DUAS DEMÃOS. AF_04/2023</t>
  </si>
  <si>
    <t>88488</t>
  </si>
  <si>
    <r>
      <t xml:space="preserve">(24,80+20,80+25+24,10+20,80+23,90+30,35+30,35)x3 = </t>
    </r>
    <r>
      <rPr>
        <b/>
        <sz val="10"/>
        <rFont val="Arial"/>
        <family val="2"/>
      </rPr>
      <t>600,30m²</t>
    </r>
  </si>
  <si>
    <r>
      <t xml:space="preserve">87,42+142,2 = </t>
    </r>
    <r>
      <rPr>
        <b/>
        <sz val="10"/>
        <rFont val="Arial"/>
        <family val="2"/>
      </rPr>
      <t>229,62m</t>
    </r>
    <r>
      <rPr>
        <sz val="10"/>
        <rFont val="Arial"/>
        <family val="2"/>
      </rPr>
      <t>²</t>
    </r>
  </si>
  <si>
    <t>INSTALAÇÃO DE ÁGUA FRIA</t>
  </si>
  <si>
    <t>TUBULAÇÕES E CONEXÕES DE PVC RÍGIDO</t>
  </si>
  <si>
    <t>TUBULAÇÕES E CONEXÕES - METAIS</t>
  </si>
  <si>
    <t>TUBO PVC SOLDÁVEL Ø 25 MM</t>
  </si>
  <si>
    <t>TUBO PVC SOLDÁVEL Ø 50 MM</t>
  </si>
  <si>
    <t>TUBO PVC SOLDÁVEL Ø 60 MM</t>
  </si>
  <si>
    <t>TUBO PVC SOLDÁVEL Ø 75MM</t>
  </si>
  <si>
    <t>TUBO PVC SOLDÁVEL Ø 85MM</t>
  </si>
  <si>
    <t>ADAPTADOR SOL. CURTO COM BOLSA-ROSCA PARA REGISTRO - 25MM - 3/4"</t>
  </si>
  <si>
    <t>ADAPTADOR SOL. CURTO COM BOLSA-ROSCA PARA REGISTRO - 50MM - 1 1/2"</t>
  </si>
  <si>
    <t>ADAPTADOR SOL. CURTO COM BOLSA-ROSCA PARA REGISTRO - 75MM - 2 1/2"</t>
  </si>
  <si>
    <t>ADAPTADOR SOL. CURTO COM BOLSA-ROSCA PARA REGISTRO - 85MM - 3"</t>
  </si>
  <si>
    <t>LUVA DE REDUÇÃO, PVC, SOLDÁVEL, DN 60MM X 50MM</t>
  </si>
  <si>
    <t>LUVA DE REDUÇÃO, PVC, SOLDÁVEL, DN 50MM X 25MM</t>
  </si>
  <si>
    <t>JOELHO 45 SOLDÁVEL - 25MM</t>
  </si>
  <si>
    <t>JOELHO 45 SOLDÁVEL - 50MM</t>
  </si>
  <si>
    <t>JOELHO 45 SOLDÁVEL - 75MM</t>
  </si>
  <si>
    <t>JOELHO 45 SOLDÁVEL - 85MM</t>
  </si>
  <si>
    <t>JOELHO 90 SOLDÁVEL - 25MM</t>
  </si>
  <si>
    <t>JOELHO 90 SOLDÁVEL - 50MM</t>
  </si>
  <si>
    <t>JOELHO 90 SOLDÁVEL - 60MM</t>
  </si>
  <si>
    <t>JOELHO 90 SOLDÁVEL - 75MM</t>
  </si>
  <si>
    <t>JOELHO 90 SOLDÁVEL - 85MM</t>
  </si>
  <si>
    <t>JOELHO 90º SOLDAVEL COM BUCHA DE LATÃO - 25MM - 1/2"</t>
  </si>
  <si>
    <t>JOELHO 90º SOLDAVEL COM BUCHA DE LATÃO - 25MM - 3/4"</t>
  </si>
  <si>
    <t>TÊ 90 SOLDÁVEL - 25MM</t>
  </si>
  <si>
    <t>TÊ 90 SOLDÁVEL - 50MM</t>
  </si>
  <si>
    <t>TÊ 90 SOLDÁVEL - 75MM</t>
  </si>
  <si>
    <t>TÊ 90 SOLDÁVEL - 85MM</t>
  </si>
  <si>
    <t>TÊ DE REDUÇÃO 90 SOLDAVEL - 50MM - 25MM</t>
  </si>
  <si>
    <t>TÊ SOLDAVEL COM BUCHA LATÃO BOLSA CENTRAL - 25MM - 1/2"</t>
  </si>
  <si>
    <t>TÊ SOLDAVEL COM BUCHA LATÃO BOLSA CENTRAL - 25MM - 3/4"</t>
  </si>
  <si>
    <t>REGISTRO DE GAVETA COM CANOPLA CROMADA 1 1/2"</t>
  </si>
  <si>
    <t>REGISTRO DE GAVETA COM CANOPLA CROMADA 3/4"</t>
  </si>
  <si>
    <t>REGISTRO DE PRESSÃO COM CANOPLA CROMADA 3/4"</t>
  </si>
  <si>
    <t>DRENAGEM DE ÁGUAS PLUVIAIS</t>
  </si>
  <si>
    <t>TUBO DE PVC Ø100MM</t>
  </si>
  <si>
    <t>JOELHO 45 - 100MM</t>
  </si>
  <si>
    <t>JOELHO 90 - 100MM</t>
  </si>
  <si>
    <t>JUNÇÃO SIMPLES - 100MM - 100MM</t>
  </si>
  <si>
    <t>INSTALAÇÃO SANITÁRIA</t>
  </si>
  <si>
    <t>TUBO DE PVC RÍGIDO 100MM</t>
  </si>
  <si>
    <t>TUBO DE PVC RÍGIDO 40MM</t>
  </si>
  <si>
    <t>TUBO DE PVC RÍGIDO 50MM</t>
  </si>
  <si>
    <t>TUBO DE PVC RÍGIDO 75MM</t>
  </si>
  <si>
    <t>BUCHA DE REDUÇÃO PVC LONGA 50MM-40MM</t>
  </si>
  <si>
    <t>JOELHO PVC 45º 100MM</t>
  </si>
  <si>
    <t>JOELHO PVC 45º 75MM</t>
  </si>
  <si>
    <t>JOELHO PVC 45º 50MM</t>
  </si>
  <si>
    <t>JOELHO PVC 45º 40MM</t>
  </si>
  <si>
    <t>JOELHO PVC 90º 75MM</t>
  </si>
  <si>
    <t>JOELHO PVC 90º 50MM</t>
  </si>
  <si>
    <t>JOELHO PVC 90º 40MM</t>
  </si>
  <si>
    <t>JUNÇÃO PVC SIMPLES 100MM-50MM</t>
  </si>
  <si>
    <t>JUNÇÃO PVC SIMPLES 100MM-100MM</t>
  </si>
  <si>
    <t>TÊ PVC SANITARIO 100MM-50MM</t>
  </si>
  <si>
    <t>TÊ PVC SANITARIO 100MM-75MM</t>
  </si>
  <si>
    <t>TÊ PVC SANITARIO 50MM-50MM</t>
  </si>
  <si>
    <t>TÊ PVC SANITÁRIO 40MM-40MM</t>
  </si>
  <si>
    <t>CAIXA DE GORDURA SIMPLES</t>
  </si>
  <si>
    <t>TERMINAL DE VENTILAÇÃO 50MM</t>
  </si>
  <si>
    <t>LOUÇAS, ACESSÓRIOS E METAIS</t>
  </si>
  <si>
    <t>BACIA CONVENCIONAL INFANTIL, PARA VALVULA DE DESCARGA, EM LOUCA BRANCA, ASSENTO PLASTICO, ANEL DE VEDAÇÃO, DECA OU EQUIVALENTE</t>
  </si>
  <si>
    <t>VÁLVULA DE DESCARGA COM DUPLO ACIONAMENTO</t>
  </si>
  <si>
    <t>CUBA DE EMBUTIR OVAL EM LOUÇA BRANCA</t>
  </si>
  <si>
    <t>PAPELEIRA METÁLICA, DECA OU EQUIVALENTE</t>
  </si>
  <si>
    <t>TORNEIRA PARA COZINHA DE MESA BICA MÓVEL, DECA OU EQUIVALENTE</t>
  </si>
  <si>
    <t>DISPENSER SABONETEIRA, MELHORAMENTOS OU EQUIVALENTE</t>
  </si>
  <si>
    <t>BARRA DE APOIO 80 CM, AÇO INOX POLIDO, DECA OU EQUIVALENTE</t>
  </si>
  <si>
    <t>SISTEMA DE PROTEÇÃO CONTRA INCÊNDIO</t>
  </si>
  <si>
    <t>EXTINTOR ABC - 6KG</t>
  </si>
  <si>
    <t>EXTINTOR CO2 - 6KG</t>
  </si>
  <si>
    <t>LUMINÁRIA DE EMERGÊNCIA DE BLOCOS AUCÔNOMOS DE LED, COM AUTONOMIA DE 2H</t>
  </si>
  <si>
    <t>INSTALAÇÃO ELÉTRICA</t>
  </si>
  <si>
    <t>CUBA DE EMBUTIR DE AÇO INOXIDÁVEL MÉDIA, INCLUSO VÁLVULA TIPO AMERICANA E SIFÃO TIPO GARRAFA EM METAL CROMADO - FORNECIMENTO E INSTALAÇÃO. AF_02/2026</t>
  </si>
  <si>
    <t>DISJUNTOR MONOPOLAR TERMOMAGNÉTICO 10A</t>
  </si>
  <si>
    <t>DISJUNTOR MONOPOLAR TERMOMAGNÉTICO 16A</t>
  </si>
  <si>
    <t>DISJUNTOR BIPOLAR TERMOMAGNÉTICO 20A</t>
  </si>
  <si>
    <t>ELETRODUTO PVC FLEXÍVEL CORRUGADO REFORÇADO, Ø32MM (DN 1"), INCLUSIVE CONEXÕES</t>
  </si>
  <si>
    <t>ELETRODUTO PVC RIGIDO ROSCAVEL, Ø50MM (DN 1 1/2"), INCLUSIVE CONEXÕES</t>
  </si>
  <si>
    <t>CAIXA DE PASSAGEM PVC 4X2"</t>
  </si>
  <si>
    <t>CAIXA DE PASSAGE PVC OCTOGONAL 3"</t>
  </si>
  <si>
    <t>CONDUTOR DE COBRE UNIPOLAR, ISOLAÇÃO EM PVC/70ºC, CAMADA DE PROTEÇÃO EM PVC, NÃO PROPAGADOR DE CHAMAS, CLASSE DE TENSÃO 750V, ENCORDOAMENTO CLASSE 5, FLEXÍVEL, COM A SEGUINTE SEÇÃO NOMINAL: #2,5 MM²</t>
  </si>
  <si>
    <t>CONDUTOR DE COBRE UNIPOLAR, ISOLAÇÃO EM PVC/70ºC, CAMADA DE PROTEÇÃO EM PVC, NÃO PROPAGADOR DE CHAMAS, CLASSE DE TENSÃO 750V, ENCORDOAMENTO CLASSE 5, FLEXÍVEL, COM A SEGUINTE SEÇÃO NOMINAL: #4 MM²</t>
  </si>
  <si>
    <t>CONDUTOR DE COBRE UNIPOLAR, ISOLAÇÃO EM PVC/70ºC, CAMADA DE PROTEÇÃO EM PVC, NÃO PROPAGADOR DE CHAMAS, CLASSE DE TENSÃO 750V, ENCORDOAMENTO CLASSE 5, FLEXÍVEL, COM A SEGUINTE SEÇÃO NOMINAL: #6 MM²</t>
  </si>
  <si>
    <t>TOMADA UNIVERSAL, 10A, COR BRANCA, COMPLETA</t>
  </si>
  <si>
    <t>TOMADA UNIVERSAL, 20A, COR BRANCA, COMPLETA</t>
  </si>
  <si>
    <t>TOMADA DUPLA 10A, COMPLETA</t>
  </si>
  <si>
    <t>INTERRUPTOR 1 TECLA SIMPLES E TOMADA</t>
  </si>
  <si>
    <t>INTERRUPTOR 2 TECLAS SIMPLES E TOMADA</t>
  </si>
  <si>
    <t>INTERRUPTOR 3 TECLAS SIMPLES</t>
  </si>
  <si>
    <t>MÓDULO DE SAÍDA DE FIO (PARA CHUVEIRO)</t>
  </si>
  <si>
    <r>
      <t xml:space="preserve">2+2,8+0,8+1,34+0,8+1+2,2+1,8+0,2+0,5+1,8+2,8+0,85+0,85+0,85+2,11+0,23+1,06+2,80+1,85+2,8+0,50+1,80+0,30+0,30+0,30+0,30+0,85+0,85+0,85+0,85+1,67+0,21+0,9+1,95+1,95+1,2+2,2+0,75+0,22+1,05+0,75+0,22+1,05+0,75+0,22+1,05+0,35+0,35+0,35+2,6+2,8+1,95+2,6+1,87+0,20+1,95+1,2+2,15+0,30+0,30+0,30+0,30+0,85+0,85+0,85+0,85+0,85+0,85+0,85+0,85+2,55+2,8+0,3+2,8+1,95+1,87+0,2+0,3+2,6= </t>
    </r>
    <r>
      <rPr>
        <b/>
        <sz val="10"/>
        <rFont val="Arial"/>
        <family val="2"/>
      </rPr>
      <t>93,14m</t>
    </r>
  </si>
  <si>
    <r>
      <t xml:space="preserve">1,97+0,5+1,70+2,5+0,4+0,22+0,40+0,22+0,4+0,22+1,25+1,25+1,25+1,94+2,65+0,55+2+2,8+1,8+2,2+1,34+0,8+0,8+1+2,5+1,25+1,25+1,25+1,25+1,9+2,45+0,3+1,7+1,79+0,35+0,35+0,35+0,35= </t>
    </r>
    <r>
      <rPr>
        <b/>
        <sz val="10"/>
        <rFont val="Arial"/>
        <family val="2"/>
      </rPr>
      <t>51,78m</t>
    </r>
  </si>
  <si>
    <r>
      <t xml:space="preserve">0,91+1,39+0,30+0,50= </t>
    </r>
    <r>
      <rPr>
        <b/>
        <sz val="10"/>
        <rFont val="Arial"/>
        <family val="2"/>
      </rPr>
      <t>3,10m</t>
    </r>
  </si>
  <si>
    <r>
      <t xml:space="preserve">3,73+1,26+4,44+0,59+1,03+1,03+3,42+1,42+2,95+0,72 = </t>
    </r>
    <r>
      <rPr>
        <b/>
        <sz val="10"/>
        <rFont val="Arial"/>
        <family val="2"/>
      </rPr>
      <t>20,59m</t>
    </r>
  </si>
  <si>
    <r>
      <t xml:space="preserve">0,85+0,55 = </t>
    </r>
    <r>
      <rPr>
        <b/>
        <sz val="10"/>
        <rFont val="Arial"/>
        <family val="2"/>
      </rPr>
      <t>1,40m</t>
    </r>
  </si>
  <si>
    <t>ED-49914</t>
  </si>
  <si>
    <t>CAIXA DE DRENAGEM DE INSPEÇÃO/PASSAGEM EM ALVENARIA (
60X60X40CM), REVESTIMENTO EM ARGAMASSA COM ADITIVO
IMPERMEABILIZANTE, COM TAMPA EM GRELHA, INCLUSIVE
ESCAVAÇÃO, REATERRO E TRANSPORTE COM RETIRADA DO
MATERIAL ESCAVADO (EM CAÇAMBA)</t>
  </si>
  <si>
    <r>
      <t xml:space="preserve">6,16+4,5+2,05+3+12,40+2,7+3+3+15,08+2,32+1,05+3 = </t>
    </r>
    <r>
      <rPr>
        <b/>
        <sz val="10"/>
        <rFont val="Arial"/>
        <family val="2"/>
      </rPr>
      <t>58,26m</t>
    </r>
  </si>
  <si>
    <t>58,26</t>
  </si>
  <si>
    <r>
      <t xml:space="preserve">1,25+0,25+1,6+1,2+0,5+0,65+1,75+1,15+0,36+0,45+0,63+1,75+1,43+0,69+1,14+0,88+0,88+2,11+0,78+1,58+0,78= </t>
    </r>
    <r>
      <rPr>
        <b/>
        <sz val="10"/>
        <rFont val="Arial"/>
        <family val="2"/>
      </rPr>
      <t>21,81 m</t>
    </r>
  </si>
  <si>
    <r>
      <t xml:space="preserve">0,41+0,46+0,5+0,47+0,19+0,41+0,46+0,86+0,31+0,86+0,31+0,47+0,47= </t>
    </r>
    <r>
      <rPr>
        <b/>
        <sz val="10"/>
        <rFont val="Arial"/>
        <family val="2"/>
      </rPr>
      <t>6,18 m</t>
    </r>
  </si>
  <si>
    <r>
      <t xml:space="preserve">0,3+0,3+0,4+0,90+0,7+1,43+0,91+0,23+0,33+1,19+0,49+0,61+0,16+0,19+0,36+0,91+0,23+0,33+1,19+0,61+0,16+0,8+0,8+0,16+0,16+0,24+0,20+0,87= </t>
    </r>
    <r>
      <rPr>
        <b/>
        <sz val="10"/>
        <rFont val="Arial"/>
        <family val="2"/>
      </rPr>
      <t xml:space="preserve">15,16 m </t>
    </r>
  </si>
  <si>
    <r>
      <t xml:space="preserve">9,61+6,59+8,55+0,2+0,45+0,45+0,45+14,35+4,10+2,11+0,21+8,55+0,42+0,42+0,42+0,42+0,42+0,42+0,42= </t>
    </r>
    <r>
      <rPr>
        <b/>
        <sz val="10"/>
        <rFont val="Arial"/>
        <family val="2"/>
      </rPr>
      <t>58,56 m</t>
    </r>
  </si>
  <si>
    <t>CAIXA DE ESGOTO DE INSPEÇÃO/PASSAGEM EM ALVENARIA (
60X60X60CM), REVESTIMENTO EM ARGAMASSA COM ADITIVO
IMPERMEABILIZANTE, COM TAMPA DE CONCRETO, INCLUSIVE
ESCAVAÇÃO, REATERRO E TRANSPORTE COM RETIRADA DO
MATERIAL ESCAVADO (EM CAÇAMBA)</t>
  </si>
  <si>
    <t>ED-49883</t>
  </si>
  <si>
    <t>BACIA SANITÁRIA EM LOUÇA BRANCA, COM TUBO DE LIGAÇÃO CROMADO - FORNECIMENTO E INSTALAÇÃO.
AF_02/2026_PS</t>
  </si>
  <si>
    <t>CHUVEIRO ELÉTRICO COMUM CORPO PLÁSTICO, TIPO DUCHA - FORNECIMENTO E INSTALAÇÃO. AF_02/2026</t>
  </si>
  <si>
    <t>ED-50193</t>
  </si>
  <si>
    <t>ED-50194</t>
  </si>
  <si>
    <t>BASE DECORATIVA PARA EXTINTORES</t>
  </si>
  <si>
    <t>ED-50201</t>
  </si>
  <si>
    <t>PLACA FOTOLUMINESCENTE PARA SINALIZAÇÃO DE
EMERGÊNCIA, TIPO "S2", DIMENSÃO (380X190)MM, INCLUSIVE
FIXAÇÃO</t>
  </si>
  <si>
    <t>ED-50202</t>
  </si>
  <si>
    <t>PLACA FOTOLUMINESCENTE PARA SINALIZAÇÃO DE
EMERGÊNCIA, TIPO "S1", DIMENSÃO (380X190)MM, INCLUSIVE
FIXAÇÃO</t>
  </si>
  <si>
    <t>101883</t>
  </si>
  <si>
    <t>QUADRO DE DISTRIBUIÇÃO DE ENERGIA EM CHAPA DE AÇO GALVANIZADO, DE EMBUTIR, COM BARRAMENTO
TRIFÁSICO, PARA 18 DISJUNTORES DIN 100A - FORNECIMENTO E INSTALAÇÃO. AF_07/2025)</t>
  </si>
  <si>
    <t>106020</t>
  </si>
  <si>
    <t>DISJUNTOR TRIPOLAR DIN 63A - FORNECIMENTO E INSTALAÇÃO. AF_07/2025</t>
  </si>
  <si>
    <t>DISJUNTOR DE PROTEÇÃO DIFERENCIAL RESIDUAL (DR),
TETRAPOLAR TIPO DIN, CORRENTE NOMINAL DE 63A,
SENSIBILIDADE DE 30MA, FO</t>
  </si>
  <si>
    <t>ED-15117</t>
  </si>
  <si>
    <t>ED-16601</t>
  </si>
  <si>
    <t>DISPOSITIVO DE PROTEÇÃO CONTRA SURTOS (DPS)
MONOPOLAR, CORRENTE DE INTERRUPÇÃO 45KA, INCLUSIVE
TERMINAL ILHÓS</t>
  </si>
  <si>
    <t>ED-5441</t>
  </si>
  <si>
    <t>DISJUNTOR DE PROTEÇÃO DIFERENCIAL RESIDUAL (DR),
TETRAPOLAR TIPO DIN, CORRENTE NOMINAL DE 80A,
SENSIBILIDADE DE 30MA, FORNECIMENTO E INSTALAÇÃO,
INCLUSIVE TERMINAL ILHÓS</t>
  </si>
  <si>
    <t>ED-34494</t>
  </si>
  <si>
    <t>DISJUNTOR TRIPOLAR TIPO DIN, CORRENTE NOMINAL DE 70A,
FORNECIMENTO E INSTALAÇÃO, INCLUSIVE TERMINAL ILHÓS</t>
  </si>
  <si>
    <t>INSTALAÇÕES DE CLIMATIZAÇÃO</t>
  </si>
  <si>
    <t>JOELHO 45 - 25MM</t>
  </si>
  <si>
    <t>JOELHO 90 - 25MM</t>
  </si>
  <si>
    <t>TÊ 25MM</t>
  </si>
  <si>
    <t>SERVIÇOS FINAIS</t>
  </si>
  <si>
    <t>LIMPEZA DE OBRA</t>
  </si>
  <si>
    <t>2.1</t>
  </si>
  <si>
    <t>2.2</t>
  </si>
  <si>
    <t>2.3</t>
  </si>
  <si>
    <t>3.6</t>
  </si>
  <si>
    <t>4.1</t>
  </si>
  <si>
    <t>4.2</t>
  </si>
  <si>
    <t>4.3</t>
  </si>
  <si>
    <t>4.4</t>
  </si>
  <si>
    <t>4.5</t>
  </si>
  <si>
    <t>5.1</t>
  </si>
  <si>
    <t>7.1</t>
  </si>
  <si>
    <t>5.2</t>
  </si>
  <si>
    <t>5.3</t>
  </si>
  <si>
    <t>5.4</t>
  </si>
  <si>
    <t>6.1</t>
  </si>
  <si>
    <t>6.1.1</t>
  </si>
  <si>
    <t>6.1.2</t>
  </si>
  <si>
    <t>6.1.3</t>
  </si>
  <si>
    <t>6.2</t>
  </si>
  <si>
    <t>6.2.1</t>
  </si>
  <si>
    <t>6.2.2</t>
  </si>
  <si>
    <t>6.2.3</t>
  </si>
  <si>
    <t>6.3</t>
  </si>
  <si>
    <t>6.3.1</t>
  </si>
  <si>
    <t>6.3.2</t>
  </si>
  <si>
    <t>6.3.3</t>
  </si>
  <si>
    <t>6.3.4</t>
  </si>
  <si>
    <t>6.3.5</t>
  </si>
  <si>
    <t>6.4</t>
  </si>
  <si>
    <t>6.4.1</t>
  </si>
  <si>
    <t>6.4.2</t>
  </si>
  <si>
    <t>ALVENARIA DE VEDAÇÃO DE BLOCOS CERÂMICOS FURADOS NA HORIZONTAL DE 14X19X39 CM (ESPESSURA 14CM) E ARGAMASSA DE ASSENTAMENTO COM PREPARO EM BETONEIRA. AF_12/2021</t>
  </si>
  <si>
    <t>7.2</t>
  </si>
  <si>
    <t>7.3</t>
  </si>
  <si>
    <t>7.4</t>
  </si>
  <si>
    <t>7.5</t>
  </si>
  <si>
    <t>7.6</t>
  </si>
  <si>
    <t>7.7</t>
  </si>
  <si>
    <t>92255</t>
  </si>
  <si>
    <t>INSTALAÇÃO DE TESOURA (INTEIRA OU MEIA), EM AÇO, PARA VÃOS MAIORES OU IGUAIS A 3,0 M E MENORES QUE 6,0 M, INCLUSO IÇAMENTO, EXCLUSIVE PINTURA. AF_10/2025_PE</t>
  </si>
  <si>
    <t>92256</t>
  </si>
  <si>
    <t>INSTALAÇÃO DE TESOURA (INTEIRA OU MEIA), EM AÇO, PARA VÃOS MAIORES OU IGUAIS A 6,0 M E MENORES QUE 8,0 M, INCLUSO IÇAMENTO, EXCLUSIVE PINTURA. AF_10/2025_PE</t>
  </si>
  <si>
    <t>92580</t>
  </si>
  <si>
    <t>TRAMA DE AÇO COMPOSTA POR TERÇAS PARA TELHADOS DE ATÉ 2 ÁGUAS PARA TELHA ONDULADA DE FIBROCIMENTO, METÁLICA, PLÁSTICA OU TERMOACÚSTICA, INCLUSO TRANSPORTE VERTICAL, EXCLUSIVE PINTURA.
AF_10/2025_PS</t>
  </si>
  <si>
    <t>ED-48332</t>
  </si>
  <si>
    <t>PINGADEIRA COM DIMENSÃO (20X5)CM, MOLDADO "IN-LOCO", EM
CONCRETO NÃO ESTRUTURAL, PREPARADO EM OBRA COM
BETONEIRA, COM FCK 15MPA, INCLUSIVE LANÇAMENTO,
ADENSAMENTO, ACABAMENTO E ARMAÇÃO</t>
  </si>
  <si>
    <t>8.1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</si>
  <si>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</si>
  <si>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</si>
  <si>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</si>
  <si>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</si>
  <si>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</si>
  <si>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</si>
  <si>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</si>
  <si>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</si>
  <si>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</si>
  <si>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</si>
  <si>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REVESTIMENTO CERÂMICO DE PAREDES PEI IV -  INCL. REJUNTE - CONFORME PROJETO - AZUL</t>
  </si>
  <si>
    <t>REVESTIMENTO CERÂMICO DE PAREDES PEI IV -- INCL. REJUNTE - CONFORME PROJETO - VERMELHO</t>
  </si>
  <si>
    <r>
      <t xml:space="preserve">3,56+4,38+4,74+4,43+3,71+3,17+4,43+3,62+3,33+4,39+3,56+4,78= </t>
    </r>
    <r>
      <rPr>
        <b/>
        <sz val="10"/>
        <rFont val="Arial"/>
        <family val="2"/>
      </rPr>
      <t>48,10m²</t>
    </r>
  </si>
  <si>
    <r>
      <t xml:space="preserve">(0,30+0,24+0,26)x2 = </t>
    </r>
    <r>
      <rPr>
        <b/>
        <sz val="10"/>
        <rFont val="Arial"/>
        <family val="2"/>
      </rPr>
      <t>1,60m²</t>
    </r>
  </si>
  <si>
    <t>10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</si>
  <si>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</si>
  <si>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</si>
  <si>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</si>
  <si>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</si>
  <si>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</si>
  <si>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</si>
  <si>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</si>
  <si>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</si>
  <si>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</si>
  <si>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</si>
  <si>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</si>
  <si>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</si>
  <si>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</si>
  <si>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</si>
  <si>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</si>
  <si>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</si>
  <si>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</si>
  <si>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</si>
  <si>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11.1</t>
  </si>
  <si>
    <t>11.2</t>
  </si>
  <si>
    <t>11.3</t>
  </si>
  <si>
    <t>11.4</t>
  </si>
  <si>
    <t>12.1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</si>
  <si>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</si>
  <si>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</si>
  <si>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</si>
  <si>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</si>
  <si>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</si>
  <si>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</si>
  <si>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</si>
  <si>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</si>
  <si>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</si>
  <si>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</si>
  <si>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</si>
  <si>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</si>
  <si>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12.1.13</t>
  </si>
  <si>
    <t>12.1.14</t>
  </si>
  <si>
    <t>12.1.15</t>
  </si>
  <si>
    <t>12.1.16</t>
  </si>
  <si>
    <t>12.1.17</t>
  </si>
  <si>
    <t>12.1.18</t>
  </si>
  <si>
    <t>12.1.19</t>
  </si>
  <si>
    <t>12.1.20</t>
  </si>
  <si>
    <t>12.1.21</t>
  </si>
  <si>
    <t>12.1.22</t>
  </si>
  <si>
    <t>12.1.23</t>
  </si>
  <si>
    <t>12.1.24</t>
  </si>
  <si>
    <t>12.1.25</t>
  </si>
  <si>
    <t>12.1.26</t>
  </si>
  <si>
    <t>12.1.27</t>
  </si>
  <si>
    <t>12.1.28</t>
  </si>
  <si>
    <t>12.1.29</t>
  </si>
  <si>
    <t>12.2</t>
  </si>
  <si>
    <t>12.2.1</t>
  </si>
  <si>
    <t>12.2.2</t>
  </si>
  <si>
    <t>12.2.3</t>
  </si>
  <si>
    <t>13.1</t>
  </si>
  <si>
    <t>13.2</t>
  </si>
  <si>
    <t>13.3</t>
  </si>
  <si>
    <t>13.4</t>
  </si>
  <si>
    <t>13.5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</si>
  <si>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</si>
  <si>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</si>
  <si>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</si>
  <si>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</si>
  <si>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</si>
  <si>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</si>
  <si>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</si>
  <si>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</si>
  <si>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</si>
  <si>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</si>
  <si>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</si>
  <si>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</si>
  <si>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</si>
  <si>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</si>
  <si>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</si>
  <si>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</si>
  <si>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</si>
  <si>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</si>
  <si>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</si>
  <si>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</si>
  <si>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</si>
  <si>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</si>
  <si>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</si>
  <si>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</si>
  <si>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</si>
  <si>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</si>
  <si>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</si>
  <si>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</si>
  <si>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</si>
  <si>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</si>
  <si>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</si>
  <si>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16.1</t>
  </si>
  <si>
    <t>16.2</t>
  </si>
  <si>
    <t>16.3</t>
  </si>
  <si>
    <t>16.4</t>
  </si>
  <si>
    <t>16.5</t>
  </si>
  <si>
    <t>16.6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</si>
  <si>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</si>
  <si>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</si>
  <si>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</si>
  <si>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</si>
  <si>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</si>
  <si>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</si>
  <si>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</si>
  <si>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</si>
  <si>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</si>
  <si>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</si>
  <si>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</si>
  <si>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</si>
  <si>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</si>
  <si>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</si>
  <si>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</si>
  <si>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</si>
  <si>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ELETROCALHA LISA OU PERFURADA EM AÇO GALVANIZADO, LARGURA 150MM E ALTURA 50MM, INCLUSIVE EMENDA E FIXAÇÃO - FORNECIMENTO E INSTALAÇÃO. AF_04/2023</t>
  </si>
  <si>
    <t>17.17</t>
  </si>
  <si>
    <t>17.18</t>
  </si>
  <si>
    <t>17.19</t>
  </si>
  <si>
    <t>17.20</t>
  </si>
  <si>
    <t>17.21</t>
  </si>
  <si>
    <t>17.22</t>
  </si>
  <si>
    <t>17.23</t>
  </si>
  <si>
    <t>17.24</t>
  </si>
  <si>
    <t>17.25</t>
  </si>
  <si>
    <t>ED-27078</t>
  </si>
  <si>
    <t>LUMINÁRIA COMERCIAL COM ALETAS DE EMBUTIR COMPLETA,
PARA QUATRO (4) LÂMPADAS TUBULARES LED 4X9W-ØT8,
TEMPERATURA DA COR 6500K, FORNECIMENTO E INSTALAÇÃO, INCLUSIVE BASE E LÂMPADA</t>
  </si>
  <si>
    <t>18.1</t>
  </si>
  <si>
    <t>18.2</t>
  </si>
  <si>
    <t>18.3</t>
  </si>
  <si>
    <t>18.4</t>
  </si>
  <si>
    <t>19.1</t>
  </si>
  <si>
    <t>COMPOSIÇÕES</t>
  </si>
  <si>
    <t>MÊS 6</t>
  </si>
  <si>
    <t>MÊS 7</t>
  </si>
  <si>
    <t>MÊS 8</t>
  </si>
  <si>
    <t>28 DE ABRIL DE 2026</t>
  </si>
  <si>
    <t>DATA:    28/04/2026</t>
  </si>
  <si>
    <r>
      <t xml:space="preserve">PRAZO DA OBRA: </t>
    </r>
    <r>
      <rPr>
        <sz val="10"/>
        <rFont val="Arial"/>
        <family val="2"/>
      </rPr>
      <t>08 MESES</t>
    </r>
  </si>
  <si>
    <t>PRAZO DE EXECUÇÃO:  8 MESES</t>
  </si>
  <si>
    <t>DATA: 28/04/2026</t>
  </si>
  <si>
    <t>ENGENHEIRO CIVIL - CREA 241871-D</t>
  </si>
  <si>
    <t xml:space="preserve"> ENGENHEIRO CIVIL - CREA 241871-D</t>
  </si>
  <si>
    <t>VALOR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</si>
</sst>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&quot;R$ &quot;#,##0.00"/>
    <numFmt numFmtId="166" formatCode="#,##0.0000"/>
    <numFmt numFmtId="167" formatCode="&quot;R$&quot;\ #,##0.00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color indexed="8"/>
      <name val="Century Gothic"/>
      <family val="2"/>
    </font>
    <font>
      <b/>
      <sz val="10"/>
      <name val="Century Gothic"/>
      <family val="2"/>
    </font>
    <font>
      <sz val="10"/>
      <color indexed="8"/>
      <name val="Century Gothic"/>
      <family val="2"/>
    </font>
    <font>
      <b/>
      <sz val="9"/>
      <color indexed="8"/>
      <name val="Century Gothic"/>
      <family val="2"/>
    </font>
    <font>
      <b/>
      <sz val="12"/>
      <color indexed="8"/>
      <name val="Century Gothic"/>
      <family val="2"/>
    </font>
    <font>
      <b/>
      <sz val="10.5"/>
      <color indexed="8"/>
      <name val="Century Gothic"/>
      <family val="2"/>
    </font>
    <font>
      <sz val="8"/>
      <name val="Arial"/>
      <family val="2"/>
    </font>
    <font>
      <b/>
      <sz val="14"/>
      <name val="Arial"/>
      <family val="2"/>
    </font>
    <font>
      <sz val="11"/>
      <color rgb="FF00000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color theme="1"/>
      <name val="Times New Roman"/>
      <family val="1"/>
    </font>
    <font>
      <b/>
      <sz val="11"/>
      <color rgb="FFFF000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80"/>
      <name val="Arial"/>
      <family val="2"/>
    </font>
    <font>
      <sz val="8"/>
      <name val="Arial Nova"/>
      <family val="2"/>
    </font>
    <font>
      <b/>
      <sz val="10"/>
      <color rgb="FF000000"/>
      <name val="Century Gothic"/>
      <family val="2"/>
    </font>
    <font>
      <b/>
      <sz val="14"/>
      <name val="Century Gothic"/>
      <family val="2"/>
    </font>
    <font>
      <sz val="10"/>
      <name val="Century Gothic"/>
      <family val="2"/>
    </font>
    <font>
      <sz val="8"/>
      <name val="Arial"/>
    </font>
    <font>
      <sz val="10"/>
      <color rgb="FF000000"/>
      <name val="Century Gothic"/>
      <family val="2"/>
    </font>
    <font>
      <sz val="36"/>
      <name val="Arial"/>
      <family val="2"/>
    </font>
    <font>
      <b/>
      <sz val="16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D6E3BC"/>
        <bgColor rgb="FFD6E3BC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</cellStyleXfs>
  <cellXfs count="30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49" fontId="21" fillId="4" borderId="1" xfId="0" applyNumberFormat="1" applyFont="1" applyFill="1" applyBorder="1" applyAlignment="1">
      <alignment horizontal="center" vertical="top" wrapText="1"/>
    </xf>
    <xf numFmtId="10" fontId="21" fillId="4" borderId="1" xfId="0" applyNumberFormat="1" applyFont="1" applyFill="1" applyBorder="1" applyAlignment="1">
      <alignment vertical="top" wrapText="1"/>
    </xf>
    <xf numFmtId="44" fontId="23" fillId="4" borderId="1" xfId="3" applyFont="1" applyFill="1" applyBorder="1" applyAlignment="1">
      <alignment vertical="top" wrapText="1"/>
    </xf>
    <xf numFmtId="49" fontId="23" fillId="4" borderId="1" xfId="0" applyNumberFormat="1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wrapText="1"/>
    </xf>
    <xf numFmtId="0" fontId="3" fillId="4" borderId="27" xfId="0" applyFont="1" applyFill="1" applyBorder="1" applyAlignment="1">
      <alignment wrapText="1"/>
    </xf>
    <xf numFmtId="0" fontId="3" fillId="4" borderId="29" xfId="0" applyFont="1" applyFill="1" applyBorder="1" applyAlignment="1">
      <alignment wrapText="1"/>
    </xf>
    <xf numFmtId="0" fontId="0" fillId="0" borderId="6" xfId="0" applyBorder="1" applyAlignment="1">
      <alignment vertical="center"/>
    </xf>
    <xf numFmtId="0" fontId="3" fillId="4" borderId="29" xfId="0" applyFont="1" applyFill="1" applyBorder="1"/>
    <xf numFmtId="0" fontId="19" fillId="0" borderId="2" xfId="0" applyFont="1" applyBorder="1" applyAlignment="1">
      <alignment horizontal="center" vertical="center"/>
    </xf>
    <xf numFmtId="0" fontId="2" fillId="4" borderId="29" xfId="0" applyFont="1" applyFill="1" applyBorder="1"/>
    <xf numFmtId="0" fontId="24" fillId="4" borderId="29" xfId="0" applyFont="1" applyFill="1" applyBorder="1"/>
    <xf numFmtId="0" fontId="22" fillId="4" borderId="24" xfId="0" applyFont="1" applyFill="1" applyBorder="1"/>
    <xf numFmtId="0" fontId="22" fillId="4" borderId="31" xfId="0" applyFont="1" applyFill="1" applyBorder="1" applyAlignment="1">
      <alignment wrapText="1"/>
    </xf>
    <xf numFmtId="0" fontId="0" fillId="4" borderId="31" xfId="0" applyFill="1" applyBorder="1"/>
    <xf numFmtId="44" fontId="24" fillId="4" borderId="22" xfId="3" applyFont="1" applyFill="1" applyBorder="1" applyAlignment="1">
      <alignment horizontal="center" vertical="top" wrapText="1"/>
    </xf>
    <xf numFmtId="49" fontId="11" fillId="3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/>
    <xf numFmtId="0" fontId="29" fillId="0" borderId="37" xfId="0" applyFont="1" applyBorder="1" applyAlignment="1">
      <alignment horizontal="center" vertical="top" wrapText="1"/>
    </xf>
    <xf numFmtId="0" fontId="31" fillId="0" borderId="38" xfId="0" applyFont="1" applyBorder="1" applyAlignment="1">
      <alignment horizontal="center" vertical="top" wrapText="1"/>
    </xf>
    <xf numFmtId="2" fontId="31" fillId="0" borderId="38" xfId="0" applyNumberFormat="1" applyFont="1" applyBorder="1" applyAlignment="1">
      <alignment horizontal="center" vertical="center" wrapText="1"/>
    </xf>
    <xf numFmtId="0" fontId="33" fillId="0" borderId="0" xfId="0" applyFont="1"/>
    <xf numFmtId="0" fontId="34" fillId="5" borderId="44" xfId="0" applyFont="1" applyFill="1" applyBorder="1" applyAlignment="1">
      <alignment horizontal="center" wrapText="1"/>
    </xf>
    <xf numFmtId="0" fontId="33" fillId="0" borderId="45" xfId="0" applyFont="1" applyBorder="1" applyAlignment="1">
      <alignment wrapText="1"/>
    </xf>
    <xf numFmtId="2" fontId="33" fillId="0" borderId="46" xfId="0" applyNumberFormat="1" applyFont="1" applyBorder="1" applyAlignment="1">
      <alignment horizontal="center" wrapText="1"/>
    </xf>
    <xf numFmtId="2" fontId="33" fillId="6" borderId="46" xfId="0" applyNumberFormat="1" applyFont="1" applyFill="1" applyBorder="1" applyAlignment="1">
      <alignment wrapText="1"/>
    </xf>
    <xf numFmtId="2" fontId="33" fillId="0" borderId="45" xfId="0" applyNumberFormat="1" applyFont="1" applyBorder="1" applyAlignment="1">
      <alignment horizontal="center" wrapText="1"/>
    </xf>
    <xf numFmtId="2" fontId="33" fillId="6" borderId="45" xfId="0" applyNumberFormat="1" applyFont="1" applyFill="1" applyBorder="1" applyAlignment="1">
      <alignment wrapText="1"/>
    </xf>
    <xf numFmtId="0" fontId="34" fillId="0" borderId="45" xfId="0" applyFont="1" applyBorder="1" applyAlignment="1">
      <alignment wrapText="1"/>
    </xf>
    <xf numFmtId="2" fontId="34" fillId="0" borderId="45" xfId="0" applyNumberFormat="1" applyFont="1" applyBorder="1" applyAlignment="1">
      <alignment horizontal="center" wrapText="1"/>
    </xf>
    <xf numFmtId="2" fontId="34" fillId="0" borderId="45" xfId="0" applyNumberFormat="1" applyFont="1" applyBorder="1" applyAlignment="1">
      <alignment wrapText="1"/>
    </xf>
    <xf numFmtId="0" fontId="34" fillId="0" borderId="47" xfId="0" applyFont="1" applyBorder="1" applyAlignment="1">
      <alignment wrapText="1"/>
    </xf>
    <xf numFmtId="2" fontId="34" fillId="0" borderId="47" xfId="0" applyNumberFormat="1" applyFont="1" applyBorder="1" applyAlignment="1">
      <alignment horizontal="center" wrapText="1"/>
    </xf>
    <xf numFmtId="2" fontId="34" fillId="0" borderId="47" xfId="0" applyNumberFormat="1" applyFont="1" applyBorder="1" applyAlignment="1">
      <alignment wrapText="1"/>
    </xf>
    <xf numFmtId="0" fontId="27" fillId="0" borderId="0" xfId="0" applyFont="1"/>
    <xf numFmtId="0" fontId="33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9" fontId="0" fillId="0" borderId="0" xfId="1" applyFont="1"/>
    <xf numFmtId="0" fontId="1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 wrapText="1"/>
    </xf>
    <xf numFmtId="10" fontId="27" fillId="0" borderId="0" xfId="1" applyNumberFormat="1" applyFont="1" applyFill="1"/>
    <xf numFmtId="0" fontId="35" fillId="0" borderId="0" xfId="0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8" fontId="10" fillId="3" borderId="1" xfId="3" applyNumberFormat="1" applyFont="1" applyFill="1" applyBorder="1" applyAlignment="1">
      <alignment horizontal="center" vertical="center" wrapText="1"/>
    </xf>
    <xf numFmtId="2" fontId="10" fillId="3" borderId="1" xfId="2" applyNumberFormat="1" applyFont="1" applyFill="1" applyBorder="1" applyAlignment="1">
      <alignment horizontal="center" vertical="center" wrapText="1"/>
    </xf>
    <xf numFmtId="0" fontId="20" fillId="4" borderId="50" xfId="0" applyFont="1" applyFill="1" applyBorder="1" applyAlignment="1">
      <alignment vertical="center" wrapText="1"/>
    </xf>
    <xf numFmtId="0" fontId="20" fillId="4" borderId="49" xfId="0" applyFont="1" applyFill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0" fontId="21" fillId="4" borderId="1" xfId="3" applyNumberFormat="1" applyFont="1" applyFill="1" applyBorder="1" applyAlignment="1">
      <alignment vertical="top" wrapText="1"/>
    </xf>
    <xf numFmtId="49" fontId="12" fillId="3" borderId="1" xfId="0" applyNumberFormat="1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8" fontId="12" fillId="3" borderId="1" xfId="3" applyNumberFormat="1" applyFont="1" applyFill="1" applyBorder="1" applyAlignment="1">
      <alignment horizontal="center" vertical="center" wrapText="1"/>
    </xf>
    <xf numFmtId="44" fontId="12" fillId="3" borderId="1" xfId="3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center"/>
    </xf>
    <xf numFmtId="10" fontId="15" fillId="0" borderId="3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44" fontId="11" fillId="3" borderId="3" xfId="3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wrapText="1"/>
    </xf>
    <xf numFmtId="10" fontId="21" fillId="4" borderId="22" xfId="0" applyNumberFormat="1" applyFont="1" applyFill="1" applyBorder="1" applyAlignment="1">
      <alignment horizontal="center" vertical="top" wrapText="1"/>
    </xf>
    <xf numFmtId="0" fontId="3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25" fillId="0" borderId="0" xfId="0" applyFont="1" applyAlignment="1">
      <alignment horizontal="center" vertical="center"/>
    </xf>
    <xf numFmtId="0" fontId="0" fillId="4" borderId="0" xfId="0" applyFill="1"/>
    <xf numFmtId="0" fontId="24" fillId="4" borderId="0" xfId="0" applyFont="1" applyFill="1" applyAlignment="1">
      <alignment wrapText="1"/>
    </xf>
    <xf numFmtId="0" fontId="24" fillId="4" borderId="0" xfId="0" applyFont="1" applyFill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10" fontId="21" fillId="0" borderId="1" xfId="0" applyNumberFormat="1" applyFont="1" applyBorder="1" applyAlignment="1">
      <alignment vertical="top" wrapText="1"/>
    </xf>
    <xf numFmtId="44" fontId="23" fillId="0" borderId="1" xfId="3" applyFont="1" applyFill="1" applyBorder="1" applyAlignment="1">
      <alignment vertical="top" wrapText="1"/>
    </xf>
    <xf numFmtId="10" fontId="23" fillId="0" borderId="1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left" vertical="center" wrapText="1"/>
    </xf>
    <xf numFmtId="2" fontId="12" fillId="0" borderId="1" xfId="2" applyNumberFormat="1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8" fontId="12" fillId="0" borderId="1" xfId="3" applyNumberFormat="1" applyFont="1" applyFill="1" applyBorder="1" applyAlignment="1">
      <alignment horizontal="center" vertical="center" wrapText="1"/>
    </xf>
    <xf numFmtId="44" fontId="12" fillId="0" borderId="1" xfId="3" applyFont="1" applyFill="1" applyBorder="1" applyAlignment="1">
      <alignment horizontal="center" vertical="center" wrapText="1"/>
    </xf>
    <xf numFmtId="44" fontId="12" fillId="0" borderId="3" xfId="3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2" fillId="0" borderId="1" xfId="9" applyBorder="1" applyAlignment="1">
      <alignment horizontal="center" vertical="center"/>
    </xf>
    <xf numFmtId="0" fontId="37" fillId="3" borderId="1" xfId="0" applyFont="1" applyFill="1" applyBorder="1" applyAlignment="1">
      <alignment horizontal="left" vertical="center" wrapText="1"/>
    </xf>
    <xf numFmtId="0" fontId="11" fillId="7" borderId="5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7" applyBorder="1" applyAlignment="1">
      <alignment horizontal="center" vertical="center" wrapText="1"/>
    </xf>
    <xf numFmtId="2" fontId="10" fillId="0" borderId="1" xfId="2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8" fontId="10" fillId="0" borderId="1" xfId="3" applyNumberFormat="1" applyFont="1" applyFill="1" applyBorder="1" applyAlignment="1">
      <alignment horizontal="center" vertical="center" wrapText="1"/>
    </xf>
    <xf numFmtId="44" fontId="10" fillId="0" borderId="1" xfId="3" applyFont="1" applyFill="1" applyBorder="1" applyAlignment="1">
      <alignment horizontal="center" vertical="center" wrapText="1"/>
    </xf>
    <xf numFmtId="49" fontId="2" fillId="0" borderId="1" xfId="9" applyNumberFormat="1" applyBorder="1" applyAlignment="1">
      <alignment horizontal="center" vertical="center"/>
    </xf>
    <xf numFmtId="0" fontId="11" fillId="7" borderId="52" xfId="0" applyFont="1" applyFill="1" applyBorder="1" applyAlignment="1">
      <alignment horizontal="center"/>
    </xf>
    <xf numFmtId="44" fontId="10" fillId="7" borderId="1" xfId="3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8" xfId="0" applyNumberFormat="1" applyFont="1" applyBorder="1" applyAlignment="1">
      <alignment horizontal="center" vertical="center" wrapText="1"/>
    </xf>
    <xf numFmtId="44" fontId="10" fillId="0" borderId="4" xfId="3" applyFont="1" applyFill="1" applyBorder="1" applyAlignment="1">
      <alignment horizontal="center" vertical="center" wrapText="1"/>
    </xf>
    <xf numFmtId="49" fontId="11" fillId="7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49" fontId="12" fillId="8" borderId="1" xfId="0" applyNumberFormat="1" applyFont="1" applyFill="1" applyBorder="1" applyAlignment="1">
      <alignment horizontal="center" vertical="center" wrapText="1"/>
    </xf>
    <xf numFmtId="0" fontId="37" fillId="8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center" vertical="center"/>
    </xf>
    <xf numFmtId="4" fontId="12" fillId="8" borderId="1" xfId="0" applyNumberFormat="1" applyFont="1" applyFill="1" applyBorder="1" applyAlignment="1">
      <alignment horizontal="center" vertical="center" wrapText="1"/>
    </xf>
    <xf numFmtId="8" fontId="12" fillId="8" borderId="1" xfId="3" applyNumberFormat="1" applyFont="1" applyFill="1" applyBorder="1" applyAlignment="1">
      <alignment horizontal="center" vertical="center" wrapText="1"/>
    </xf>
    <xf numFmtId="44" fontId="12" fillId="8" borderId="1" xfId="3" applyFont="1" applyFill="1" applyBorder="1" applyAlignment="1">
      <alignment horizontal="center" vertical="center" wrapText="1"/>
    </xf>
    <xf numFmtId="44" fontId="12" fillId="8" borderId="3" xfId="3" applyFont="1" applyFill="1" applyBorder="1" applyAlignment="1">
      <alignment horizontal="center" vertical="center" wrapText="1"/>
    </xf>
    <xf numFmtId="0" fontId="2" fillId="0" borderId="1" xfId="0" applyFont="1" applyBorder="1"/>
    <xf numFmtId="0" fontId="41" fillId="0" borderId="1" xfId="0" applyFont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 wrapText="1"/>
    </xf>
    <xf numFmtId="49" fontId="10" fillId="8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/>
    </xf>
    <xf numFmtId="4" fontId="10" fillId="8" borderId="1" xfId="0" applyNumberFormat="1" applyFont="1" applyFill="1" applyBorder="1" applyAlignment="1">
      <alignment horizontal="center" vertical="center" wrapText="1"/>
    </xf>
    <xf numFmtId="8" fontId="10" fillId="8" borderId="1" xfId="3" applyNumberFormat="1" applyFont="1" applyFill="1" applyBorder="1" applyAlignment="1">
      <alignment horizontal="center" vertical="center" wrapText="1"/>
    </xf>
    <xf numFmtId="44" fontId="10" fillId="8" borderId="1" xfId="3" applyFont="1" applyFill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center" vertical="center" wrapText="1"/>
    </xf>
    <xf numFmtId="0" fontId="2" fillId="2" borderId="1" xfId="7" applyFill="1" applyBorder="1" applyAlignment="1">
      <alignment horizontal="center" vertical="center"/>
    </xf>
    <xf numFmtId="0" fontId="2" fillId="0" borderId="1" xfId="7" applyBorder="1" applyAlignment="1">
      <alignment horizontal="center" vertical="center"/>
    </xf>
    <xf numFmtId="0" fontId="2" fillId="8" borderId="1" xfId="7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 wrapText="1"/>
    </xf>
    <xf numFmtId="167" fontId="12" fillId="3" borderId="1" xfId="0" applyNumberFormat="1" applyFont="1" applyFill="1" applyBorder="1" applyAlignment="1">
      <alignment horizontal="center" vertical="center" wrapText="1"/>
    </xf>
    <xf numFmtId="0" fontId="42" fillId="0" borderId="53" xfId="0" applyFont="1" applyBorder="1"/>
    <xf numFmtId="0" fontId="42" fillId="0" borderId="0" xfId="0" applyFont="1"/>
    <xf numFmtId="49" fontId="39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39" fillId="3" borderId="1" xfId="0" applyFont="1" applyFill="1" applyBorder="1" applyAlignment="1">
      <alignment horizontal="center" vertical="center"/>
    </xf>
    <xf numFmtId="4" fontId="39" fillId="3" borderId="1" xfId="0" applyNumberFormat="1" applyFont="1" applyFill="1" applyBorder="1" applyAlignment="1">
      <alignment horizontal="center" vertical="center" wrapText="1"/>
    </xf>
    <xf numFmtId="8" fontId="39" fillId="3" borderId="1" xfId="3" applyNumberFormat="1" applyFont="1" applyFill="1" applyBorder="1" applyAlignment="1">
      <alignment horizontal="center" vertical="center" wrapText="1"/>
    </xf>
    <xf numFmtId="44" fontId="39" fillId="3" borderId="1" xfId="3" applyFont="1" applyFill="1" applyBorder="1" applyAlignment="1">
      <alignment horizontal="center" vertical="center" wrapText="1"/>
    </xf>
    <xf numFmtId="164" fontId="2" fillId="0" borderId="1" xfId="2" applyFont="1" applyFill="1" applyBorder="1" applyAlignment="1">
      <alignment horizontal="right" vertical="center"/>
    </xf>
    <xf numFmtId="0" fontId="2" fillId="0" borderId="1" xfId="7" applyBorder="1" applyAlignment="1">
      <alignment horizontal="left" vertical="center" wrapText="1"/>
    </xf>
    <xf numFmtId="0" fontId="2" fillId="0" borderId="1" xfId="7" applyBorder="1" applyAlignment="1">
      <alignment vertical="center" wrapText="1"/>
    </xf>
    <xf numFmtId="49" fontId="12" fillId="0" borderId="1" xfId="0" applyNumberFormat="1" applyFont="1" applyBorder="1" applyAlignment="1">
      <alignment vertical="center" wrapText="1"/>
    </xf>
    <xf numFmtId="49" fontId="10" fillId="3" borderId="1" xfId="0" applyNumberFormat="1" applyFont="1" applyFill="1" applyBorder="1" applyAlignment="1">
      <alignment horizontal="left" vertical="center" wrapText="1"/>
    </xf>
    <xf numFmtId="49" fontId="39" fillId="0" borderId="1" xfId="0" applyNumberFormat="1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/>
    </xf>
    <xf numFmtId="44" fontId="39" fillId="0" borderId="1" xfId="3" applyFont="1" applyFill="1" applyBorder="1" applyAlignment="1">
      <alignment horizontal="center" vertical="center" wrapText="1"/>
    </xf>
    <xf numFmtId="44" fontId="39" fillId="0" borderId="3" xfId="3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10" applyFont="1" applyBorder="1" applyAlignment="1">
      <alignment horizontal="center" vertical="center" wrapText="1"/>
    </xf>
    <xf numFmtId="0" fontId="2" fillId="0" borderId="1" xfId="11" applyBorder="1" applyAlignment="1">
      <alignment horizontal="center" vertical="center"/>
    </xf>
    <xf numFmtId="49" fontId="2" fillId="0" borderId="1" xfId="10" applyNumberFormat="1" applyFont="1" applyBorder="1" applyAlignment="1">
      <alignment horizontal="center" vertical="center" wrapText="1"/>
    </xf>
    <xf numFmtId="0" fontId="2" fillId="0" borderId="1" xfId="12" applyBorder="1" applyAlignment="1">
      <alignment horizontal="center" vertical="center" wrapText="1"/>
    </xf>
    <xf numFmtId="44" fontId="10" fillId="3" borderId="3" xfId="3" applyFont="1" applyFill="1" applyBorder="1" applyAlignment="1">
      <alignment horizontal="center" vertical="center" wrapText="1"/>
    </xf>
    <xf numFmtId="44" fontId="10" fillId="3" borderId="1" xfId="0" applyNumberFormat="1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/>
    </xf>
    <xf numFmtId="8" fontId="3" fillId="4" borderId="13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wrapText="1"/>
    </xf>
    <xf numFmtId="0" fontId="39" fillId="0" borderId="3" xfId="0" applyFont="1" applyBorder="1" applyAlignment="1">
      <alignment vertical="center" wrapText="1"/>
    </xf>
    <xf numFmtId="0" fontId="39" fillId="0" borderId="1" xfId="0" applyFont="1" applyBorder="1" applyAlignment="1">
      <alignment vertical="center" wrapText="1"/>
    </xf>
    <xf numFmtId="0" fontId="39" fillId="0" borderId="3" xfId="0" applyFont="1" applyBorder="1" applyAlignment="1">
      <alignment wrapText="1"/>
    </xf>
    <xf numFmtId="0" fontId="39" fillId="0" borderId="1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0" fontId="21" fillId="4" borderId="3" xfId="0" applyNumberFormat="1" applyFont="1" applyFill="1" applyBorder="1" applyAlignment="1">
      <alignment vertical="top" wrapText="1"/>
    </xf>
    <xf numFmtId="44" fontId="23" fillId="4" borderId="3" xfId="3" applyFont="1" applyFill="1" applyBorder="1" applyAlignment="1">
      <alignment vertical="top" wrapText="1"/>
    </xf>
    <xf numFmtId="10" fontId="21" fillId="4" borderId="3" xfId="3" applyNumberFormat="1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39" fillId="0" borderId="1" xfId="0" applyNumberFormat="1" applyFont="1" applyBorder="1" applyAlignment="1">
      <alignment horizontal="center" vertical="center" wrapText="1"/>
    </xf>
    <xf numFmtId="49" fontId="23" fillId="4" borderId="57" xfId="0" applyNumberFormat="1" applyFont="1" applyFill="1" applyBorder="1" applyAlignment="1">
      <alignment horizontal="center" vertical="top" wrapText="1"/>
    </xf>
    <xf numFmtId="165" fontId="23" fillId="0" borderId="57" xfId="0" applyNumberFormat="1" applyFont="1" applyBorder="1" applyAlignment="1">
      <alignment vertical="top" wrapText="1"/>
    </xf>
    <xf numFmtId="44" fontId="24" fillId="4" borderId="18" xfId="3" applyFont="1" applyFill="1" applyBorder="1" applyAlignment="1">
      <alignment horizontal="center" vertical="top" wrapText="1"/>
    </xf>
    <xf numFmtId="10" fontId="4" fillId="0" borderId="0" xfId="1" applyNumberFormat="1" applyFont="1"/>
    <xf numFmtId="0" fontId="4" fillId="0" borderId="48" xfId="0" applyFont="1" applyBorder="1" applyAlignment="1">
      <alignment horizontal="center"/>
    </xf>
    <xf numFmtId="49" fontId="11" fillId="7" borderId="3" xfId="0" applyNumberFormat="1" applyFont="1" applyFill="1" applyBorder="1" applyAlignment="1">
      <alignment horizontal="center" vertical="center" wrapText="1"/>
    </xf>
    <xf numFmtId="49" fontId="11" fillId="7" borderId="48" xfId="0" applyNumberFormat="1" applyFont="1" applyFill="1" applyBorder="1" applyAlignment="1">
      <alignment horizontal="center" vertical="center" wrapText="1"/>
    </xf>
    <xf numFmtId="49" fontId="11" fillId="7" borderId="4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10" fillId="7" borderId="3" xfId="0" applyNumberFormat="1" applyFont="1" applyFill="1" applyBorder="1" applyAlignment="1">
      <alignment horizontal="center" vertical="center" wrapText="1"/>
    </xf>
    <xf numFmtId="49" fontId="10" fillId="7" borderId="48" xfId="0" applyNumberFormat="1" applyFont="1" applyFill="1" applyBorder="1" applyAlignment="1">
      <alignment horizontal="center" vertical="center" wrapText="1"/>
    </xf>
    <xf numFmtId="49" fontId="10" fillId="7" borderId="4" xfId="0" applyNumberFormat="1" applyFont="1" applyFill="1" applyBorder="1" applyAlignment="1">
      <alignment horizontal="center" vertical="center" wrapText="1"/>
    </xf>
    <xf numFmtId="0" fontId="43" fillId="3" borderId="52" xfId="0" applyFont="1" applyFill="1" applyBorder="1" applyAlignment="1">
      <alignment horizontal="center" vertical="center" wrapText="1"/>
    </xf>
    <xf numFmtId="0" fontId="43" fillId="3" borderId="2" xfId="0" applyFont="1" applyFill="1" applyBorder="1" applyAlignment="1">
      <alignment horizontal="center" vertical="center" wrapText="1"/>
    </xf>
    <xf numFmtId="0" fontId="43" fillId="3" borderId="5" xfId="0" applyFont="1" applyFill="1" applyBorder="1" applyAlignment="1">
      <alignment horizontal="center" vertical="center" wrapText="1"/>
    </xf>
    <xf numFmtId="0" fontId="43" fillId="3" borderId="53" xfId="0" applyFont="1" applyFill="1" applyBorder="1" applyAlignment="1">
      <alignment horizontal="center" vertical="center" wrapText="1"/>
    </xf>
    <xf numFmtId="0" fontId="43" fillId="3" borderId="0" xfId="0" applyFont="1" applyFill="1" applyAlignment="1">
      <alignment horizontal="center" vertical="center" wrapText="1"/>
    </xf>
    <xf numFmtId="0" fontId="43" fillId="3" borderId="54" xfId="0" applyFont="1" applyFill="1" applyBorder="1" applyAlignment="1">
      <alignment horizontal="center" vertical="center" wrapText="1"/>
    </xf>
    <xf numFmtId="0" fontId="43" fillId="3" borderId="55" xfId="0" applyFont="1" applyFill="1" applyBorder="1" applyAlignment="1">
      <alignment horizontal="center" vertical="center" wrapText="1"/>
    </xf>
    <xf numFmtId="0" fontId="43" fillId="3" borderId="6" xfId="0" applyFont="1" applyFill="1" applyBorder="1" applyAlignment="1">
      <alignment horizontal="center" vertical="center" wrapText="1"/>
    </xf>
    <xf numFmtId="0" fontId="43" fillId="3" borderId="4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38" fillId="7" borderId="1" xfId="0" applyFont="1" applyFill="1" applyBorder="1" applyAlignment="1">
      <alignment horizontal="center"/>
    </xf>
    <xf numFmtId="0" fontId="11" fillId="7" borderId="51" xfId="0" applyFont="1" applyFill="1" applyBorder="1" applyAlignment="1">
      <alignment horizontal="center"/>
    </xf>
    <xf numFmtId="0" fontId="3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9" fillId="0" borderId="48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top" wrapText="1"/>
    </xf>
    <xf numFmtId="0" fontId="30" fillId="0" borderId="36" xfId="0" applyFont="1" applyBorder="1" applyAlignment="1">
      <alignment horizontal="center" wrapText="1"/>
    </xf>
    <xf numFmtId="0" fontId="30" fillId="0" borderId="0" xfId="0" applyFont="1" applyAlignment="1">
      <alignment horizontal="center" wrapText="1"/>
    </xf>
    <xf numFmtId="0" fontId="33" fillId="0" borderId="0" xfId="0" applyFont="1" applyAlignment="1">
      <alignment horizontal="left"/>
    </xf>
    <xf numFmtId="0" fontId="0" fillId="0" borderId="0" xfId="0"/>
    <xf numFmtId="0" fontId="36" fillId="0" borderId="0" xfId="8" applyFont="1" applyAlignment="1">
      <alignment horizontal="center"/>
    </xf>
    <xf numFmtId="0" fontId="29" fillId="0" borderId="33" xfId="0" applyFont="1" applyBorder="1" applyAlignment="1">
      <alignment horizontal="center" vertical="top" wrapText="1"/>
    </xf>
    <xf numFmtId="0" fontId="2" fillId="0" borderId="34" xfId="0" applyFont="1" applyBorder="1"/>
    <xf numFmtId="0" fontId="2" fillId="0" borderId="35" xfId="0" applyFont="1" applyBorder="1"/>
    <xf numFmtId="0" fontId="35" fillId="0" borderId="0" xfId="0" applyFont="1" applyAlignment="1">
      <alignment horizontal="left" wrapText="1"/>
    </xf>
    <xf numFmtId="0" fontId="2" fillId="0" borderId="0" xfId="0" applyFont="1"/>
    <xf numFmtId="0" fontId="36" fillId="0" borderId="6" xfId="8" applyFont="1" applyBorder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5" borderId="39" xfId="0" applyFont="1" applyFill="1" applyBorder="1" applyAlignment="1">
      <alignment horizontal="center" vertical="center" wrapText="1"/>
    </xf>
    <xf numFmtId="0" fontId="2" fillId="0" borderId="43" xfId="0" applyFont="1" applyBorder="1"/>
    <xf numFmtId="0" fontId="34" fillId="5" borderId="40" xfId="0" applyFont="1" applyFill="1" applyBorder="1" applyAlignment="1">
      <alignment horizontal="center" wrapText="1"/>
    </xf>
    <xf numFmtId="0" fontId="2" fillId="0" borderId="41" xfId="0" applyFont="1" applyBorder="1"/>
    <xf numFmtId="0" fontId="2" fillId="0" borderId="42" xfId="0" applyFont="1" applyBorder="1"/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wrapText="1"/>
    </xf>
    <xf numFmtId="0" fontId="20" fillId="4" borderId="21" xfId="0" applyFont="1" applyFill="1" applyBorder="1" applyAlignment="1">
      <alignment horizontal="center" vertical="center" wrapText="1"/>
    </xf>
    <xf numFmtId="49" fontId="20" fillId="4" borderId="51" xfId="0" applyNumberFormat="1" applyFont="1" applyFill="1" applyBorder="1" applyAlignment="1">
      <alignment horizontal="center" vertical="center" wrapText="1"/>
    </xf>
    <xf numFmtId="49" fontId="20" fillId="4" borderId="56" xfId="0" applyNumberFormat="1" applyFont="1" applyFill="1" applyBorder="1" applyAlignment="1">
      <alignment horizontal="center" vertical="center" wrapText="1"/>
    </xf>
    <xf numFmtId="0" fontId="20" fillId="4" borderId="51" xfId="0" applyFont="1" applyFill="1" applyBorder="1" applyAlignment="1">
      <alignment horizontal="center" vertical="center" wrapText="1"/>
    </xf>
    <xf numFmtId="0" fontId="20" fillId="4" borderId="56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49" fontId="20" fillId="4" borderId="1" xfId="0" applyNumberFormat="1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wrapText="1"/>
    </xf>
    <xf numFmtId="0" fontId="3" fillId="4" borderId="28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3" fillId="4" borderId="30" xfId="0" applyFont="1" applyFill="1" applyBorder="1" applyAlignment="1">
      <alignment horizontal="center" wrapText="1"/>
    </xf>
    <xf numFmtId="0" fontId="3" fillId="4" borderId="31" xfId="0" applyFont="1" applyFill="1" applyBorder="1" applyAlignment="1">
      <alignment horizontal="center" wrapText="1"/>
    </xf>
    <xf numFmtId="0" fontId="3" fillId="4" borderId="32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44" fontId="3" fillId="4" borderId="13" xfId="0" applyNumberFormat="1" applyFont="1" applyFill="1" applyBorder="1" applyAlignment="1">
      <alignment horizontal="center" vertical="center"/>
    </xf>
    <xf numFmtId="8" fontId="3" fillId="4" borderId="13" xfId="0" applyNumberFormat="1" applyFont="1" applyFill="1" applyBorder="1" applyAlignment="1">
      <alignment horizontal="center" vertical="center"/>
    </xf>
    <xf numFmtId="49" fontId="20" fillId="4" borderId="4" xfId="0" applyNumberFormat="1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4" fillId="2" borderId="0" xfId="0" applyFont="1" applyFill="1" applyAlignment="1">
      <alignment horizont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wrapText="1"/>
    </xf>
  </cellXfs>
  <cellStyles count="13">
    <cellStyle name="Moeda" xfId="3" builtinId="4"/>
    <cellStyle name="Normal" xfId="0" builtinId="0"/>
    <cellStyle name="Normal 10" xfId="8" xr:uid="{00000000-0005-0000-0000-000002000000}"/>
    <cellStyle name="Normal 166" xfId="11" xr:uid="{EDEC6622-E65F-4284-9597-81C4A753D49A}"/>
    <cellStyle name="Normal 173" xfId="12" xr:uid="{0C99AA93-FDE1-424D-997F-B8E87C7C987E}"/>
    <cellStyle name="Normal 184" xfId="4" xr:uid="{00000000-0005-0000-0000-000003000000}"/>
    <cellStyle name="Normal 2" xfId="7" xr:uid="{00000000-0005-0000-0000-000004000000}"/>
    <cellStyle name="Normal 3" xfId="6" xr:uid="{00000000-0005-0000-0000-000005000000}"/>
    <cellStyle name="Normal 3 3" xfId="10" xr:uid="{55844EB2-5297-4949-8757-D20F0D5E9A8C}"/>
    <cellStyle name="Normal 73" xfId="9" xr:uid="{8DD0AFB1-6335-400F-8702-96700A0F931F}"/>
    <cellStyle name="Porcentagem" xfId="1" builtinId="5"/>
    <cellStyle name="Porcentagem 2" xfId="5" xr:uid="{00000000-0005-0000-0000-000007000000}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619126</xdr:colOff>
      <xdr:row>0</xdr:row>
      <xdr:rowOff>0</xdr:rowOff>
    </xdr:from>
    <xdr:to>
      <xdr:col>3</xdr:col>
      <xdr:colOff>2166965</xdr:colOff>
      <xdr:row>0</xdr:row>
      <xdr:rowOff>1025403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A87019A-F54A-4378-88F8-1CAF2D16E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5126" y="0"/>
          <a:ext cx="1538314" cy="1010163"/>
        </a:xfrm>
        <a:prstGeom prst="rect">
          <a:avLst/>
        </a:prstGeom>
      </xdr:spPr>
    </xdr:pic>
    <xdr:clientData/>
  </xdr:twoCellAnchor>
  <xdr:twoCellAnchor>
    <xdr:from>
      <xdr:col>3</xdr:col>
      <xdr:colOff>2085975</xdr:colOff>
      <xdr:row>0</xdr:row>
      <xdr:rowOff>133350</xdr:rowOff>
    </xdr:from>
    <xdr:to>
      <xdr:col>4</xdr:col>
      <xdr:colOff>457200</xdr:colOff>
      <xdr:row>0</xdr:row>
      <xdr:rowOff>952500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CF7EEFA6-F677-4455-985D-372F953CFB67}"/>
            </a:ext>
          </a:extLst>
        </xdr:cNvPr>
        <xdr:cNvSpPr txBox="1">
          <a:spLocks noChangeArrowheads="1"/>
        </xdr:cNvSpPr>
      </xdr:nvSpPr>
      <xdr:spPr bwMode="auto">
        <a:xfrm>
          <a:off x="4371975" y="133350"/>
          <a:ext cx="38195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PREFEITURA MUNICIPAL DE DORES DO INDAIÁ</a:t>
          </a:r>
        </a:p>
        <a:p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CNPJ: 18.301.010/0001-22</a:t>
          </a:r>
        </a:p>
        <a:p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PRAÇA DO ROSÁRIO, Nº 268, BAIRRO ROSÁRIO</a:t>
          </a:r>
        </a:p>
        <a:p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DORES DO INDAIÁ/MG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0</xdr:row>
      <xdr:rowOff>0</xdr:rowOff>
    </xdr:from>
    <xdr:to>
      <xdr:col>2</xdr:col>
      <xdr:colOff>1289685</xdr:colOff>
      <xdr:row>1</xdr:row>
      <xdr:rowOff>40110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FB0900-9937-4543-9480-F1051A54F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0"/>
          <a:ext cx="1600200" cy="1106910"/>
        </a:xfrm>
        <a:prstGeom prst="rect">
          <a:avLst/>
        </a:prstGeom>
      </xdr:spPr>
    </xdr:pic>
    <xdr:clientData/>
  </xdr:twoCellAnchor>
  <xdr:twoCellAnchor>
    <xdr:from>
      <xdr:col>2</xdr:col>
      <xdr:colOff>2085975</xdr:colOff>
      <xdr:row>0</xdr:row>
      <xdr:rowOff>133350</xdr:rowOff>
    </xdr:from>
    <xdr:to>
      <xdr:col>3</xdr:col>
      <xdr:colOff>457200</xdr:colOff>
      <xdr:row>0</xdr:row>
      <xdr:rowOff>952500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F0D815DE-AC2E-4CA0-989F-0EC2202A0BB6}"/>
            </a:ext>
          </a:extLst>
        </xdr:cNvPr>
        <xdr:cNvSpPr txBox="1">
          <a:spLocks noChangeArrowheads="1"/>
        </xdr:cNvSpPr>
      </xdr:nvSpPr>
      <xdr:spPr bwMode="auto">
        <a:xfrm>
          <a:off x="4419600" y="133350"/>
          <a:ext cx="38195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PREFEITURA MUNICIPAL DE DORES DO INDAIÁ</a:t>
          </a:r>
        </a:p>
        <a:p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CNPJ: 18.301.010/0001-22</a:t>
          </a:r>
        </a:p>
        <a:p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PRAÇA DO ROSÁRIO, Nº 268, BAIRRO ROSÁRIO</a:t>
          </a:r>
        </a:p>
        <a:p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DORES DO INDAIÁ/MG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933450</xdr:colOff>
      <xdr:row>23</xdr:row>
      <xdr:rowOff>57150</xdr:rowOff>
    </xdr:from>
    <xdr:ext cx="5572125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3450" y="7372350"/>
          <a:ext cx="5572125" cy="64770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1505510</xdr:colOff>
      <xdr:row>0</xdr:row>
      <xdr:rowOff>104775</xdr:rowOff>
    </xdr:from>
    <xdr:to>
      <xdr:col>5</xdr:col>
      <xdr:colOff>300318</xdr:colOff>
      <xdr:row>1</xdr:row>
      <xdr:rowOff>0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1295974A-2B7D-4450-844B-049EB62237D2}"/>
            </a:ext>
          </a:extLst>
        </xdr:cNvPr>
        <xdr:cNvSpPr txBox="1">
          <a:spLocks noChangeArrowheads="1"/>
        </xdr:cNvSpPr>
      </xdr:nvSpPr>
      <xdr:spPr bwMode="auto">
        <a:xfrm>
          <a:off x="1505510" y="104775"/>
          <a:ext cx="5252758" cy="11430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/>
        <a:lstStyle/>
        <a:p>
          <a:pPr algn="ctr">
            <a:spcAft>
              <a:spcPts val="0"/>
            </a:spcAft>
            <a:tabLst>
              <a:tab pos="1453515" algn="l"/>
            </a:tabLst>
          </a:pPr>
          <a:endParaRPr lang="pt-BR" sz="1200" kern="50">
            <a:effectLst/>
            <a:latin typeface="Times New Roman"/>
            <a:ea typeface="Arial"/>
          </a:endParaRPr>
        </a:p>
        <a:p>
          <a:pPr algn="ctr">
            <a:spcAft>
              <a:spcPts val="0"/>
            </a:spcAft>
            <a:tabLst>
              <a:tab pos="1453515" algn="l"/>
            </a:tabLst>
          </a:pPr>
          <a:r>
            <a:rPr lang="pt-BR" sz="1400" b="1" kern="50">
              <a:effectLst/>
              <a:latin typeface="Verdana"/>
              <a:ea typeface="Arial"/>
              <a:cs typeface="Arial"/>
            </a:rPr>
            <a:t>PREFEITURA MUNICIPAL DE DORES DO INDAIÁ</a:t>
          </a:r>
          <a:endParaRPr lang="pt-BR" sz="1400" kern="50">
            <a:effectLst/>
            <a:latin typeface="Times New Roman"/>
            <a:ea typeface="Arial"/>
          </a:endParaRPr>
        </a:p>
        <a:p>
          <a:pPr algn="ctr">
            <a:spcAft>
              <a:spcPts val="0"/>
            </a:spcAft>
            <a:tabLst>
              <a:tab pos="1453515" algn="l"/>
            </a:tabLst>
          </a:pPr>
          <a:r>
            <a:rPr lang="pt-BR" sz="1400" b="1" kern="50">
              <a:effectLst/>
              <a:latin typeface="Agency FB"/>
              <a:ea typeface="Arial"/>
              <a:cs typeface="Arial"/>
            </a:rPr>
            <a:t>Estado de Minas Gerais – CNPJ 18.301.010/0001-22</a:t>
          </a:r>
          <a:endParaRPr lang="pt-BR" sz="1400" kern="50">
            <a:effectLst/>
            <a:latin typeface="Times New Roman"/>
            <a:ea typeface="Arial"/>
          </a:endParaRPr>
        </a:p>
        <a:p>
          <a:pPr algn="ctr">
            <a:spcAft>
              <a:spcPts val="0"/>
            </a:spcAft>
            <a:tabLst>
              <a:tab pos="1453515" algn="l"/>
            </a:tabLst>
          </a:pPr>
          <a:r>
            <a:rPr lang="pt-BR" sz="1400" b="1" kern="50">
              <a:effectLst/>
              <a:latin typeface="Agency FB"/>
              <a:ea typeface="Arial"/>
              <a:cs typeface="Arial"/>
            </a:rPr>
            <a:t>Praça do Rosário, n.º268, Rosário, CEP 35.610-000</a:t>
          </a:r>
          <a:endParaRPr lang="pt-BR" sz="1400" kern="50">
            <a:effectLst/>
            <a:latin typeface="Times New Roman"/>
            <a:ea typeface="Arial"/>
          </a:endParaRPr>
        </a:p>
        <a:p>
          <a:pPr algn="l" rtl="0">
            <a:defRPr sz="1000"/>
          </a:pPr>
          <a:endParaRPr lang="pt-B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76200</xdr:colOff>
      <xdr:row>0</xdr:row>
      <xdr:rowOff>88526</xdr:rowOff>
    </xdr:from>
    <xdr:to>
      <xdr:col>0</xdr:col>
      <xdr:colOff>1711138</xdr:colOff>
      <xdr:row>0</xdr:row>
      <xdr:rowOff>1156667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62AD7AD9-805D-465C-A500-82CD48345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88526"/>
          <a:ext cx="1634938" cy="10681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3308536</xdr:colOff>
      <xdr:row>0</xdr:row>
      <xdr:rowOff>0</xdr:rowOff>
    </xdr:from>
    <xdr:to>
      <xdr:col>7</xdr:col>
      <xdr:colOff>571500</xdr:colOff>
      <xdr:row>0</xdr:row>
      <xdr:rowOff>1143000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667124" y="0"/>
          <a:ext cx="5252758" cy="11430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/>
        <a:lstStyle/>
        <a:p>
          <a:pPr algn="ctr">
            <a:spcAft>
              <a:spcPts val="0"/>
            </a:spcAft>
            <a:tabLst>
              <a:tab pos="1453515" algn="l"/>
            </a:tabLst>
          </a:pPr>
          <a:endParaRPr lang="pt-BR" sz="1200" kern="50">
            <a:effectLst/>
            <a:latin typeface="Times New Roman"/>
            <a:ea typeface="Arial"/>
          </a:endParaRPr>
        </a:p>
        <a:p>
          <a:pPr algn="ctr">
            <a:spcAft>
              <a:spcPts val="0"/>
            </a:spcAft>
            <a:tabLst>
              <a:tab pos="1453515" algn="l"/>
            </a:tabLst>
          </a:pPr>
          <a:r>
            <a:rPr lang="pt-BR" sz="1400" b="1" kern="50">
              <a:effectLst/>
              <a:latin typeface="Verdana"/>
              <a:ea typeface="Arial"/>
              <a:cs typeface="Arial"/>
            </a:rPr>
            <a:t>PREFEITURA MUNICIPAL DE DORES DO INDAIÁ</a:t>
          </a:r>
          <a:endParaRPr lang="pt-BR" sz="1400" kern="50">
            <a:effectLst/>
            <a:latin typeface="Times New Roman"/>
            <a:ea typeface="Arial"/>
          </a:endParaRPr>
        </a:p>
        <a:p>
          <a:pPr algn="ctr">
            <a:spcAft>
              <a:spcPts val="0"/>
            </a:spcAft>
            <a:tabLst>
              <a:tab pos="1453515" algn="l"/>
            </a:tabLst>
          </a:pPr>
          <a:r>
            <a:rPr lang="pt-BR" sz="1400" b="1" kern="50">
              <a:effectLst/>
              <a:latin typeface="Agency FB"/>
              <a:ea typeface="Arial"/>
              <a:cs typeface="Arial"/>
            </a:rPr>
            <a:t>Estado de Minas Gerais – CNPJ 18.301.010/0001-22</a:t>
          </a:r>
          <a:endParaRPr lang="pt-BR" sz="1400" kern="50">
            <a:effectLst/>
            <a:latin typeface="Times New Roman"/>
            <a:ea typeface="Arial"/>
          </a:endParaRPr>
        </a:p>
        <a:p>
          <a:pPr algn="ctr">
            <a:spcAft>
              <a:spcPts val="0"/>
            </a:spcAft>
            <a:tabLst>
              <a:tab pos="1453515" algn="l"/>
            </a:tabLst>
          </a:pPr>
          <a:r>
            <a:rPr lang="pt-BR" sz="1400" b="1" kern="50">
              <a:effectLst/>
              <a:latin typeface="Agency FB"/>
              <a:ea typeface="Arial"/>
              <a:cs typeface="Arial"/>
            </a:rPr>
            <a:t>Praça do Rosário, n.º268, Rosário, CEP 35.610-000</a:t>
          </a:r>
          <a:endParaRPr lang="pt-BR" sz="1400" kern="50">
            <a:effectLst/>
            <a:latin typeface="Times New Roman"/>
            <a:ea typeface="Arial"/>
          </a:endParaRPr>
        </a:p>
        <a:p>
          <a:pPr algn="l" rtl="0">
            <a:defRPr sz="1000"/>
          </a:pPr>
          <a:endParaRPr lang="pt-B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526676</xdr:colOff>
      <xdr:row>0</xdr:row>
      <xdr:rowOff>50426</xdr:rowOff>
    </xdr:from>
    <xdr:to>
      <xdr:col>1</xdr:col>
      <xdr:colOff>2161614</xdr:colOff>
      <xdr:row>0</xdr:row>
      <xdr:rowOff>1118567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264" y="50426"/>
          <a:ext cx="1634938" cy="10681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u%20Drive\Pedro%20Fonseca%20Engenharia\07_Processos%20Prefeitura\01_Projetos\02_Praca%20Abaete\PLE%20CAIX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Eventograma_e_Quantitativos"/>
      <sheetName val="Detalhamento"/>
      <sheetName val="Cronograma"/>
      <sheetName val="PLE"/>
      <sheetName val="Resumo_de_Acompanhamento"/>
      <sheetName val="CronoPrev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8"/>
  <sheetViews>
    <sheetView showGridLines="0" showZeros="0" tabSelected="1" view="pageBreakPreview" zoomScaleNormal="100" zoomScaleSheetLayoutView="100" workbookViewId="0">
      <selection activeCell="A9" sqref="A9:E9"/>
    </sheetView>
  </sheetViews>
  <sheetFormatPr defaultColWidth="9.140625" defaultRowHeight="12.75" x14ac:dyDescent="0.2"/>
  <cols>
    <col min="1" max="1" width="8.28515625" style="1" customWidth="1"/>
    <col min="2" max="2" width="14" style="2" customWidth="1"/>
    <col min="3" max="3" width="15.140625" style="3" customWidth="1"/>
    <col min="4" max="4" width="81.7109375" style="1" bestFit="1" customWidth="1"/>
    <col min="5" max="5" width="9.140625" style="1"/>
    <col min="6" max="6" width="14.5703125" style="1" customWidth="1"/>
    <col min="7" max="7" width="13.85546875" style="3" customWidth="1"/>
    <col min="8" max="8" width="13.5703125" style="3" customWidth="1"/>
    <col min="9" max="9" width="16.7109375" style="36" bestFit="1" customWidth="1"/>
    <col min="10" max="16384" width="9.140625" style="1"/>
  </cols>
  <sheetData>
    <row r="1" spans="1:10" ht="84" customHeight="1" x14ac:dyDescent="0.2">
      <c r="A1" s="220"/>
      <c r="B1" s="193"/>
      <c r="C1" s="193"/>
      <c r="D1" s="193"/>
      <c r="E1" s="193"/>
      <c r="F1" s="193"/>
      <c r="G1" s="193"/>
      <c r="H1" s="193"/>
      <c r="I1" s="221"/>
    </row>
    <row r="2" spans="1:10" ht="15.75" x14ac:dyDescent="0.25">
      <c r="A2" s="223" t="s">
        <v>69</v>
      </c>
      <c r="B2" s="223"/>
      <c r="C2" s="223"/>
      <c r="D2" s="223"/>
      <c r="E2" s="223"/>
      <c r="F2" s="223"/>
      <c r="G2" s="223"/>
      <c r="H2" s="223"/>
      <c r="I2" s="223"/>
    </row>
    <row r="3" spans="1:10" ht="12.75" hidden="1" customHeight="1" x14ac:dyDescent="0.2">
      <c r="A3" s="224"/>
      <c r="B3" s="224"/>
      <c r="C3" s="224"/>
      <c r="D3" s="224"/>
      <c r="E3" s="224"/>
      <c r="F3" s="224"/>
      <c r="G3" s="224"/>
      <c r="H3" s="224"/>
      <c r="I3" s="224"/>
    </row>
    <row r="4" spans="1:10" ht="20.100000000000001" customHeight="1" x14ac:dyDescent="0.2">
      <c r="A4" s="225" t="s">
        <v>70</v>
      </c>
      <c r="B4" s="225"/>
      <c r="C4" s="225"/>
      <c r="D4" s="225"/>
      <c r="E4" s="225"/>
      <c r="F4" s="225"/>
      <c r="G4" s="225"/>
      <c r="H4" s="225"/>
      <c r="I4" s="225"/>
    </row>
    <row r="5" spans="1:10" ht="15.75" hidden="1" customHeight="1" x14ac:dyDescent="0.2">
      <c r="A5" s="6"/>
      <c r="B5" s="6"/>
      <c r="C5" s="6"/>
      <c r="D5" s="6"/>
      <c r="E5" s="6"/>
      <c r="F5" s="6"/>
      <c r="G5" s="6"/>
      <c r="H5" s="6"/>
      <c r="I5" s="77"/>
    </row>
    <row r="6" spans="1:10" ht="20.100000000000001" customHeight="1" x14ac:dyDescent="0.2">
      <c r="A6" s="222" t="s">
        <v>15</v>
      </c>
      <c r="B6" s="222"/>
      <c r="C6" s="222"/>
      <c r="D6" s="222"/>
      <c r="E6" s="222"/>
      <c r="F6" s="222"/>
      <c r="G6" s="222" t="s">
        <v>16</v>
      </c>
      <c r="H6" s="222"/>
      <c r="I6" s="222"/>
    </row>
    <row r="7" spans="1:10" ht="20.100000000000001" customHeight="1" x14ac:dyDescent="0.2">
      <c r="A7" s="226" t="s">
        <v>96</v>
      </c>
      <c r="B7" s="226"/>
      <c r="C7" s="226"/>
      <c r="D7" s="226"/>
      <c r="E7" s="226"/>
      <c r="F7" s="226"/>
      <c r="G7" s="226" t="s">
        <v>720</v>
      </c>
      <c r="H7" s="226"/>
      <c r="I7" s="226"/>
    </row>
    <row r="8" spans="1:10" ht="20.100000000000001" customHeight="1" x14ac:dyDescent="0.2">
      <c r="A8" s="222" t="s">
        <v>97</v>
      </c>
      <c r="B8" s="222"/>
      <c r="C8" s="222"/>
      <c r="D8" s="222"/>
      <c r="E8" s="222"/>
      <c r="F8" s="222" t="s">
        <v>11</v>
      </c>
      <c r="G8" s="222"/>
      <c r="H8" s="222"/>
      <c r="I8" s="222"/>
    </row>
    <row r="9" spans="1:10" ht="20.100000000000001" customHeight="1" x14ac:dyDescent="0.2">
      <c r="A9" s="222" t="s">
        <v>98</v>
      </c>
      <c r="B9" s="222"/>
      <c r="C9" s="222"/>
      <c r="D9" s="222"/>
      <c r="E9" s="222"/>
      <c r="F9" s="227" t="s">
        <v>7</v>
      </c>
      <c r="G9" s="227" t="s">
        <v>5</v>
      </c>
      <c r="H9" s="57" t="s">
        <v>17</v>
      </c>
      <c r="I9" s="78" t="s">
        <v>6</v>
      </c>
    </row>
    <row r="10" spans="1:10" ht="20.100000000000001" customHeight="1" x14ac:dyDescent="0.2">
      <c r="A10" s="212" t="s">
        <v>719</v>
      </c>
      <c r="B10" s="212"/>
      <c r="C10" s="212"/>
      <c r="D10" s="212"/>
      <c r="E10" s="212"/>
      <c r="F10" s="227"/>
      <c r="G10" s="227"/>
      <c r="H10" s="57" t="s">
        <v>8</v>
      </c>
      <c r="I10" s="79">
        <f>BDI!E19</f>
        <v>0.2379</v>
      </c>
    </row>
    <row r="11" spans="1:10" ht="24.75" hidden="1" customHeight="1" x14ac:dyDescent="0.2">
      <c r="A11" s="217"/>
      <c r="B11" s="217"/>
      <c r="C11" s="217"/>
      <c r="D11" s="217"/>
      <c r="E11" s="217"/>
      <c r="F11" s="217"/>
      <c r="G11" s="217"/>
      <c r="H11" s="217"/>
      <c r="I11" s="217"/>
    </row>
    <row r="12" spans="1:10" ht="38.25" x14ac:dyDescent="0.2">
      <c r="A12" s="58" t="s">
        <v>0</v>
      </c>
      <c r="B12" s="213" t="s">
        <v>4</v>
      </c>
      <c r="C12" s="213"/>
      <c r="D12" s="58" t="s">
        <v>1</v>
      </c>
      <c r="E12" s="58" t="s">
        <v>3</v>
      </c>
      <c r="F12" s="58" t="s">
        <v>2</v>
      </c>
      <c r="G12" s="7" t="s">
        <v>12</v>
      </c>
      <c r="H12" s="7" t="s">
        <v>13</v>
      </c>
      <c r="I12" s="80" t="s">
        <v>9</v>
      </c>
    </row>
    <row r="13" spans="1:10" x14ac:dyDescent="0.2">
      <c r="A13" s="58"/>
      <c r="B13" s="58"/>
      <c r="C13" s="58"/>
      <c r="D13" s="58"/>
      <c r="E13" s="58"/>
      <c r="F13" s="58"/>
      <c r="G13" s="7"/>
      <c r="H13" s="7"/>
      <c r="I13" s="80"/>
    </row>
    <row r="14" spans="1:10" ht="12.75" customHeight="1" x14ac:dyDescent="0.2">
      <c r="A14" s="4">
        <v>1</v>
      </c>
      <c r="B14" s="5"/>
      <c r="C14" s="5"/>
      <c r="D14" s="5" t="s">
        <v>83</v>
      </c>
      <c r="E14" s="5"/>
      <c r="F14" s="5"/>
      <c r="G14" s="32"/>
      <c r="H14" s="32"/>
      <c r="I14" s="81">
        <f>I15</f>
        <v>1493.8</v>
      </c>
    </row>
    <row r="15" spans="1:10" ht="81" x14ac:dyDescent="0.2">
      <c r="A15" s="76" t="s">
        <v>73</v>
      </c>
      <c r="B15" s="70" t="s">
        <v>84</v>
      </c>
      <c r="C15" s="70" t="s">
        <v>76</v>
      </c>
      <c r="D15" s="94" t="s">
        <v>85</v>
      </c>
      <c r="E15" s="95" t="s">
        <v>72</v>
      </c>
      <c r="F15" s="96">
        <v>1</v>
      </c>
      <c r="G15" s="97">
        <v>1206.72</v>
      </c>
      <c r="H15" s="98">
        <f>ROUND(G15+(G15*$I$10),2)</f>
        <v>1493.8</v>
      </c>
      <c r="I15" s="99">
        <f>H15*F15</f>
        <v>1493.8</v>
      </c>
      <c r="J15" s="192">
        <f>I15/$I$216</f>
        <v>2.0731729242591864E-3</v>
      </c>
    </row>
    <row r="16" spans="1:10" ht="15.75" customHeight="1" x14ac:dyDescent="0.2">
      <c r="A16" s="62">
        <v>2</v>
      </c>
      <c r="B16" s="63"/>
      <c r="C16" s="63"/>
      <c r="D16" s="64" t="s">
        <v>102</v>
      </c>
      <c r="E16" s="67"/>
      <c r="F16" s="65"/>
      <c r="G16" s="66"/>
      <c r="H16" s="75"/>
      <c r="I16" s="168">
        <f>SUM(I17:I19)</f>
        <v>32088.915700000001</v>
      </c>
      <c r="J16" s="192"/>
    </row>
    <row r="17" spans="1:10" ht="26.25" customHeight="1" x14ac:dyDescent="0.2">
      <c r="A17" s="76" t="s">
        <v>519</v>
      </c>
      <c r="B17" s="70" t="s">
        <v>103</v>
      </c>
      <c r="C17" s="70" t="s">
        <v>40</v>
      </c>
      <c r="D17" s="94" t="s">
        <v>104</v>
      </c>
      <c r="E17" s="100" t="s">
        <v>77</v>
      </c>
      <c r="F17" s="96">
        <v>257.57</v>
      </c>
      <c r="G17" s="97">
        <v>84.63</v>
      </c>
      <c r="H17" s="98">
        <f t="shared" ref="H17:H36" si="0">ROUND(G17+(G17*$I$10),2)</f>
        <v>104.76</v>
      </c>
      <c r="I17" s="99">
        <f t="shared" ref="I17:I132" si="1">H17*F17</f>
        <v>26983.033200000002</v>
      </c>
      <c r="J17" s="192">
        <f t="shared" ref="J17:J79" si="2">I17/$I$216</f>
        <v>3.7448449487633366E-2</v>
      </c>
    </row>
    <row r="18" spans="1:10" ht="13.5" x14ac:dyDescent="0.2">
      <c r="A18" s="76" t="s">
        <v>520</v>
      </c>
      <c r="B18" s="103">
        <v>93358</v>
      </c>
      <c r="C18" s="70" t="s">
        <v>40</v>
      </c>
      <c r="D18" s="94" t="s">
        <v>105</v>
      </c>
      <c r="E18" s="100" t="s">
        <v>77</v>
      </c>
      <c r="F18" s="96">
        <v>25.95</v>
      </c>
      <c r="G18" s="97">
        <v>98.41</v>
      </c>
      <c r="H18" s="98">
        <f t="shared" si="0"/>
        <v>121.82</v>
      </c>
      <c r="I18" s="99">
        <f t="shared" si="1"/>
        <v>3161.2289999999998</v>
      </c>
      <c r="J18" s="192">
        <f t="shared" si="2"/>
        <v>4.387317157707152E-3</v>
      </c>
    </row>
    <row r="19" spans="1:10" ht="36" customHeight="1" x14ac:dyDescent="0.2">
      <c r="A19" s="76" t="s">
        <v>521</v>
      </c>
      <c r="B19" s="103" t="s">
        <v>94</v>
      </c>
      <c r="C19" s="70" t="s">
        <v>76</v>
      </c>
      <c r="D19" s="94" t="s">
        <v>95</v>
      </c>
      <c r="E19" s="100" t="s">
        <v>71</v>
      </c>
      <c r="F19" s="96">
        <v>257.57</v>
      </c>
      <c r="G19" s="97">
        <v>6.1</v>
      </c>
      <c r="H19" s="98">
        <f t="shared" si="0"/>
        <v>7.55</v>
      </c>
      <c r="I19" s="99">
        <f t="shared" si="1"/>
        <v>1944.6534999999999</v>
      </c>
      <c r="J19" s="192">
        <f t="shared" si="2"/>
        <v>2.6988907372244354E-3</v>
      </c>
    </row>
    <row r="20" spans="1:10" ht="16.5" customHeight="1" x14ac:dyDescent="0.2">
      <c r="A20" s="62">
        <v>3</v>
      </c>
      <c r="B20" s="72"/>
      <c r="C20" s="72"/>
      <c r="D20" s="64" t="s">
        <v>108</v>
      </c>
      <c r="E20" s="102"/>
      <c r="F20" s="73"/>
      <c r="G20" s="74"/>
      <c r="H20" s="75"/>
      <c r="I20" s="168">
        <f>SUM(I21:I27)</f>
        <v>27889.527999999998</v>
      </c>
      <c r="J20" s="192"/>
    </row>
    <row r="21" spans="1:10" ht="36" customHeight="1" x14ac:dyDescent="0.2">
      <c r="A21" s="76" t="s">
        <v>75</v>
      </c>
      <c r="B21" s="70" t="s">
        <v>106</v>
      </c>
      <c r="C21" s="70" t="s">
        <v>40</v>
      </c>
      <c r="D21" s="94" t="s">
        <v>107</v>
      </c>
      <c r="E21" s="95" t="s">
        <v>71</v>
      </c>
      <c r="F21" s="96">
        <v>38.950000000000003</v>
      </c>
      <c r="G21" s="97">
        <v>47.71</v>
      </c>
      <c r="H21" s="98">
        <f t="shared" si="0"/>
        <v>59.06</v>
      </c>
      <c r="I21" s="99">
        <f t="shared" si="1"/>
        <v>2300.3870000000002</v>
      </c>
      <c r="J21" s="192">
        <f t="shared" si="2"/>
        <v>3.1925960929962628E-3</v>
      </c>
    </row>
    <row r="22" spans="1:10" ht="38.25" customHeight="1" x14ac:dyDescent="0.2">
      <c r="A22" s="76" t="s">
        <v>86</v>
      </c>
      <c r="B22" s="70" t="s">
        <v>78</v>
      </c>
      <c r="C22" s="70" t="s">
        <v>76</v>
      </c>
      <c r="D22" s="94" t="s">
        <v>79</v>
      </c>
      <c r="E22" s="95" t="s">
        <v>80</v>
      </c>
      <c r="F22" s="96">
        <v>149.1</v>
      </c>
      <c r="G22" s="97">
        <v>14.61</v>
      </c>
      <c r="H22" s="98">
        <f t="shared" si="0"/>
        <v>18.09</v>
      </c>
      <c r="I22" s="99">
        <f t="shared" si="1"/>
        <v>2697.2190000000001</v>
      </c>
      <c r="J22" s="192">
        <f t="shared" si="2"/>
        <v>3.7433400733682147E-3</v>
      </c>
    </row>
    <row r="23" spans="1:10" ht="36" customHeight="1" x14ac:dyDescent="0.2">
      <c r="A23" s="76" t="s">
        <v>87</v>
      </c>
      <c r="B23" s="70" t="s">
        <v>109</v>
      </c>
      <c r="C23" s="70" t="s">
        <v>76</v>
      </c>
      <c r="D23" s="94" t="s">
        <v>110</v>
      </c>
      <c r="E23" s="95" t="s">
        <v>80</v>
      </c>
      <c r="F23" s="96">
        <v>107</v>
      </c>
      <c r="G23" s="97">
        <v>13.91</v>
      </c>
      <c r="H23" s="98">
        <f t="shared" si="0"/>
        <v>17.22</v>
      </c>
      <c r="I23" s="99">
        <f t="shared" si="1"/>
        <v>1842.54</v>
      </c>
      <c r="J23" s="192">
        <f t="shared" si="2"/>
        <v>2.5571723389105111E-3</v>
      </c>
    </row>
    <row r="24" spans="1:10" ht="36" customHeight="1" x14ac:dyDescent="0.2">
      <c r="A24" s="76" t="s">
        <v>88</v>
      </c>
      <c r="B24" s="70" t="s">
        <v>111</v>
      </c>
      <c r="C24" s="70" t="s">
        <v>76</v>
      </c>
      <c r="D24" s="94" t="s">
        <v>112</v>
      </c>
      <c r="E24" s="95" t="s">
        <v>80</v>
      </c>
      <c r="F24" s="96">
        <v>224.7</v>
      </c>
      <c r="G24" s="97">
        <v>14.27</v>
      </c>
      <c r="H24" s="98">
        <f t="shared" si="0"/>
        <v>17.66</v>
      </c>
      <c r="I24" s="99">
        <f t="shared" si="1"/>
        <v>3968.2019999999998</v>
      </c>
      <c r="J24" s="192">
        <f t="shared" si="2"/>
        <v>5.5072760372145884E-3</v>
      </c>
    </row>
    <row r="25" spans="1:10" ht="37.5" customHeight="1" x14ac:dyDescent="0.2">
      <c r="A25" s="76" t="s">
        <v>89</v>
      </c>
      <c r="B25" s="70" t="s">
        <v>81</v>
      </c>
      <c r="C25" s="70" t="s">
        <v>76</v>
      </c>
      <c r="D25" s="94" t="s">
        <v>82</v>
      </c>
      <c r="E25" s="95" t="s">
        <v>80</v>
      </c>
      <c r="F25" s="96">
        <v>156.9</v>
      </c>
      <c r="G25" s="97">
        <v>13.85</v>
      </c>
      <c r="H25" s="98">
        <f t="shared" si="0"/>
        <v>17.14</v>
      </c>
      <c r="I25" s="99">
        <f t="shared" si="1"/>
        <v>2689.2660000000001</v>
      </c>
      <c r="J25" s="192">
        <f t="shared" si="2"/>
        <v>3.7323024885063632E-3</v>
      </c>
    </row>
    <row r="26" spans="1:10" ht="41.25" customHeight="1" x14ac:dyDescent="0.2">
      <c r="A26" s="76" t="s">
        <v>522</v>
      </c>
      <c r="B26" s="70" t="s">
        <v>113</v>
      </c>
      <c r="C26" s="70" t="s">
        <v>76</v>
      </c>
      <c r="D26" s="94" t="s">
        <v>114</v>
      </c>
      <c r="E26" s="95" t="s">
        <v>80</v>
      </c>
      <c r="F26" s="96">
        <v>88.2</v>
      </c>
      <c r="G26" s="97">
        <v>13.32</v>
      </c>
      <c r="H26" s="98">
        <f t="shared" si="0"/>
        <v>16.489999999999998</v>
      </c>
      <c r="I26" s="99">
        <f t="shared" si="1"/>
        <v>1454.4179999999999</v>
      </c>
      <c r="J26" s="192">
        <f t="shared" si="2"/>
        <v>2.0185165471650808E-3</v>
      </c>
    </row>
    <row r="27" spans="1:10" ht="36" customHeight="1" x14ac:dyDescent="0.2">
      <c r="A27" s="76" t="s">
        <v>90</v>
      </c>
      <c r="B27" s="70" t="s">
        <v>115</v>
      </c>
      <c r="C27" s="70" t="s">
        <v>76</v>
      </c>
      <c r="D27" s="94" t="s">
        <v>116</v>
      </c>
      <c r="E27" s="100" t="s">
        <v>77</v>
      </c>
      <c r="F27" s="96">
        <v>14.3</v>
      </c>
      <c r="G27" s="97">
        <v>730.85</v>
      </c>
      <c r="H27" s="98">
        <f t="shared" si="0"/>
        <v>904.72</v>
      </c>
      <c r="I27" s="99">
        <f t="shared" si="1"/>
        <v>12937.496000000001</v>
      </c>
      <c r="J27" s="192">
        <f t="shared" si="2"/>
        <v>1.7955326291947737E-2</v>
      </c>
    </row>
    <row r="28" spans="1:10" ht="17.25" customHeight="1" x14ac:dyDescent="0.2">
      <c r="A28" s="62">
        <v>4</v>
      </c>
      <c r="B28" s="72"/>
      <c r="C28" s="72"/>
      <c r="D28" s="64" t="s">
        <v>117</v>
      </c>
      <c r="E28" s="102"/>
      <c r="F28" s="73"/>
      <c r="G28" s="74"/>
      <c r="H28" s="75"/>
      <c r="I28" s="168">
        <f>SUM(I29:I33)</f>
        <v>50836.44720000001</v>
      </c>
      <c r="J28" s="192"/>
    </row>
    <row r="29" spans="1:10" ht="39" customHeight="1" x14ac:dyDescent="0.2">
      <c r="A29" s="76" t="s">
        <v>523</v>
      </c>
      <c r="B29" s="70" t="s">
        <v>118</v>
      </c>
      <c r="C29" s="70" t="s">
        <v>76</v>
      </c>
      <c r="D29" s="94" t="s">
        <v>119</v>
      </c>
      <c r="E29" s="100" t="s">
        <v>71</v>
      </c>
      <c r="F29" s="96">
        <v>234.01</v>
      </c>
      <c r="G29" s="97">
        <v>81.569999999999993</v>
      </c>
      <c r="H29" s="98">
        <f t="shared" si="0"/>
        <v>100.98</v>
      </c>
      <c r="I29" s="99">
        <f t="shared" si="1"/>
        <v>23630.3298</v>
      </c>
      <c r="J29" s="192">
        <f t="shared" si="2"/>
        <v>3.2795394251355602E-2</v>
      </c>
    </row>
    <row r="30" spans="1:10" ht="39" customHeight="1" x14ac:dyDescent="0.2">
      <c r="A30" s="76" t="s">
        <v>524</v>
      </c>
      <c r="B30" s="70" t="s">
        <v>78</v>
      </c>
      <c r="C30" s="70" t="s">
        <v>76</v>
      </c>
      <c r="D30" s="94" t="s">
        <v>79</v>
      </c>
      <c r="E30" s="95" t="s">
        <v>80</v>
      </c>
      <c r="F30" s="96">
        <v>278.01</v>
      </c>
      <c r="G30" s="97">
        <v>14.61</v>
      </c>
      <c r="H30" s="98">
        <f t="shared" si="0"/>
        <v>18.09</v>
      </c>
      <c r="I30" s="99">
        <f t="shared" si="1"/>
        <v>5029.2008999999998</v>
      </c>
      <c r="J30" s="192">
        <f t="shared" si="2"/>
        <v>6.9797852031998472E-3</v>
      </c>
    </row>
    <row r="31" spans="1:10" ht="39" customHeight="1" x14ac:dyDescent="0.2">
      <c r="A31" s="76" t="s">
        <v>525</v>
      </c>
      <c r="B31" s="70" t="s">
        <v>81</v>
      </c>
      <c r="C31" s="70" t="s">
        <v>76</v>
      </c>
      <c r="D31" s="94" t="s">
        <v>82</v>
      </c>
      <c r="E31" s="95" t="s">
        <v>80</v>
      </c>
      <c r="F31" s="96">
        <v>536.9</v>
      </c>
      <c r="G31" s="97">
        <v>13.85</v>
      </c>
      <c r="H31" s="98">
        <f t="shared" si="0"/>
        <v>17.14</v>
      </c>
      <c r="I31" s="99">
        <f t="shared" si="1"/>
        <v>9202.4660000000003</v>
      </c>
      <c r="J31" s="192">
        <f t="shared" si="2"/>
        <v>1.2771658419879327E-2</v>
      </c>
    </row>
    <row r="32" spans="1:10" ht="39" customHeight="1" x14ac:dyDescent="0.2">
      <c r="A32" s="76" t="s">
        <v>526</v>
      </c>
      <c r="B32" s="70" t="s">
        <v>113</v>
      </c>
      <c r="C32" s="70" t="s">
        <v>76</v>
      </c>
      <c r="D32" s="94" t="s">
        <v>114</v>
      </c>
      <c r="E32" s="95" t="s">
        <v>80</v>
      </c>
      <c r="F32" s="96">
        <v>42.6</v>
      </c>
      <c r="G32" s="97">
        <v>13.32</v>
      </c>
      <c r="H32" s="98">
        <f t="shared" si="0"/>
        <v>16.489999999999998</v>
      </c>
      <c r="I32" s="99">
        <f t="shared" si="1"/>
        <v>702.47399999999993</v>
      </c>
      <c r="J32" s="192">
        <f t="shared" si="2"/>
        <v>9.7492976087565114E-4</v>
      </c>
    </row>
    <row r="33" spans="1:10" ht="39" customHeight="1" x14ac:dyDescent="0.2">
      <c r="A33" s="76" t="s">
        <v>527</v>
      </c>
      <c r="B33" s="70" t="s">
        <v>120</v>
      </c>
      <c r="C33" s="70" t="s">
        <v>76</v>
      </c>
      <c r="D33" s="94" t="s">
        <v>121</v>
      </c>
      <c r="E33" s="100" t="s">
        <v>77</v>
      </c>
      <c r="F33" s="96">
        <v>14.35</v>
      </c>
      <c r="G33" s="97">
        <v>690.84</v>
      </c>
      <c r="H33" s="98">
        <f t="shared" si="0"/>
        <v>855.19</v>
      </c>
      <c r="I33" s="99">
        <f t="shared" si="1"/>
        <v>12271.976500000001</v>
      </c>
      <c r="J33" s="192">
        <f t="shared" si="2"/>
        <v>1.7031683898075391E-2</v>
      </c>
    </row>
    <row r="34" spans="1:10" ht="15.75" customHeight="1" x14ac:dyDescent="0.2">
      <c r="A34" s="62">
        <v>5</v>
      </c>
      <c r="B34" s="72"/>
      <c r="C34" s="72"/>
      <c r="D34" s="104" t="s">
        <v>122</v>
      </c>
      <c r="E34" s="102"/>
      <c r="F34" s="73"/>
      <c r="G34" s="74"/>
      <c r="H34" s="75"/>
      <c r="I34" s="168">
        <f>SUM(I35:I38)</f>
        <v>22928.629199999999</v>
      </c>
      <c r="J34" s="192"/>
    </row>
    <row r="35" spans="1:10" ht="36" customHeight="1" x14ac:dyDescent="0.2">
      <c r="A35" s="76" t="s">
        <v>528</v>
      </c>
      <c r="B35" s="70" t="s">
        <v>193</v>
      </c>
      <c r="C35" s="70" t="s">
        <v>40</v>
      </c>
      <c r="D35" s="128" t="s">
        <v>194</v>
      </c>
      <c r="E35" s="100" t="s">
        <v>71</v>
      </c>
      <c r="F35" s="96">
        <v>161.03</v>
      </c>
      <c r="G35" s="97">
        <v>58.05</v>
      </c>
      <c r="H35" s="98">
        <f t="shared" si="0"/>
        <v>71.86</v>
      </c>
      <c r="I35" s="99">
        <f t="shared" si="1"/>
        <v>11571.6158</v>
      </c>
      <c r="J35" s="192">
        <f t="shared" si="2"/>
        <v>1.6059687084274871E-2</v>
      </c>
    </row>
    <row r="36" spans="1:10" ht="39" customHeight="1" x14ac:dyDescent="0.2">
      <c r="A36" s="76" t="s">
        <v>530</v>
      </c>
      <c r="B36" s="70" t="s">
        <v>196</v>
      </c>
      <c r="C36" s="70" t="s">
        <v>40</v>
      </c>
      <c r="D36" s="94" t="s">
        <v>195</v>
      </c>
      <c r="E36" s="100" t="s">
        <v>71</v>
      </c>
      <c r="F36" s="96">
        <v>40.24</v>
      </c>
      <c r="G36" s="97">
        <v>78.73</v>
      </c>
      <c r="H36" s="98">
        <f t="shared" si="0"/>
        <v>97.46</v>
      </c>
      <c r="I36" s="99">
        <f t="shared" si="1"/>
        <v>3921.7903999999999</v>
      </c>
      <c r="J36" s="192">
        <f t="shared" si="2"/>
        <v>5.4428636175522854E-3</v>
      </c>
    </row>
    <row r="37" spans="1:10" ht="39" customHeight="1" x14ac:dyDescent="0.2">
      <c r="A37" s="76" t="s">
        <v>531</v>
      </c>
      <c r="B37" s="70" t="s">
        <v>124</v>
      </c>
      <c r="C37" s="70" t="s">
        <v>76</v>
      </c>
      <c r="D37" s="94" t="s">
        <v>125</v>
      </c>
      <c r="E37" s="100" t="s">
        <v>123</v>
      </c>
      <c r="F37" s="96">
        <v>60.12</v>
      </c>
      <c r="G37" s="97">
        <v>8.1999999999999993</v>
      </c>
      <c r="H37" s="98">
        <f t="shared" ref="H37:H138" si="3">ROUND(G37+(G37*$I$10),2)</f>
        <v>10.15</v>
      </c>
      <c r="I37" s="99">
        <f t="shared" si="1"/>
        <v>610.21799999999996</v>
      </c>
      <c r="J37" s="192">
        <f t="shared" si="2"/>
        <v>8.4689211105609327E-4</v>
      </c>
    </row>
    <row r="38" spans="1:10" ht="39" customHeight="1" x14ac:dyDescent="0.2">
      <c r="A38" s="76" t="s">
        <v>532</v>
      </c>
      <c r="B38" s="70" t="s">
        <v>126</v>
      </c>
      <c r="C38" s="70" t="s">
        <v>76</v>
      </c>
      <c r="D38" s="94" t="s">
        <v>127</v>
      </c>
      <c r="E38" s="100" t="s">
        <v>71</v>
      </c>
      <c r="F38" s="96">
        <v>7.78</v>
      </c>
      <c r="G38" s="97">
        <v>708.66</v>
      </c>
      <c r="H38" s="98">
        <f t="shared" si="3"/>
        <v>877.25</v>
      </c>
      <c r="I38" s="99">
        <f t="shared" si="1"/>
        <v>6825.0050000000001</v>
      </c>
      <c r="J38" s="192">
        <f t="shared" si="2"/>
        <v>9.4720950421298498E-3</v>
      </c>
    </row>
    <row r="39" spans="1:10" ht="17.25" customHeight="1" x14ac:dyDescent="0.2">
      <c r="A39" s="101">
        <v>6</v>
      </c>
      <c r="B39" s="72"/>
      <c r="C39" s="72"/>
      <c r="D39" s="104" t="s">
        <v>150</v>
      </c>
      <c r="E39" s="102"/>
      <c r="F39" s="73"/>
      <c r="G39" s="74"/>
      <c r="H39" s="75"/>
      <c r="I39" s="168">
        <f>I40+I44+I48+I54</f>
        <v>103545.46460000001</v>
      </c>
      <c r="J39" s="192"/>
    </row>
    <row r="40" spans="1:10" ht="17.25" customHeight="1" x14ac:dyDescent="0.2">
      <c r="A40" s="129" t="s">
        <v>533</v>
      </c>
      <c r="B40" s="120"/>
      <c r="C40" s="120"/>
      <c r="D40" s="121" t="s">
        <v>176</v>
      </c>
      <c r="E40" s="122"/>
      <c r="F40" s="123"/>
      <c r="G40" s="124"/>
      <c r="H40" s="125"/>
      <c r="I40" s="126">
        <f>SUM(I41:I43)</f>
        <v>19339.52</v>
      </c>
      <c r="J40" s="192">
        <f t="shared" si="2"/>
        <v>2.6840386418643072E-2</v>
      </c>
    </row>
    <row r="41" spans="1:10" ht="72" customHeight="1" x14ac:dyDescent="0.2">
      <c r="A41" s="76" t="s">
        <v>534</v>
      </c>
      <c r="B41" s="107">
        <v>90842</v>
      </c>
      <c r="C41" s="70" t="s">
        <v>40</v>
      </c>
      <c r="D41" s="94" t="s">
        <v>151</v>
      </c>
      <c r="E41" s="100" t="s">
        <v>72</v>
      </c>
      <c r="F41" s="96">
        <v>4</v>
      </c>
      <c r="G41" s="97">
        <v>1149.76</v>
      </c>
      <c r="H41" s="98">
        <f t="shared" si="3"/>
        <v>1423.29</v>
      </c>
      <c r="I41" s="99">
        <f t="shared" si="1"/>
        <v>5693.16</v>
      </c>
      <c r="J41" s="192">
        <f t="shared" si="2"/>
        <v>7.9012619932222715E-3</v>
      </c>
    </row>
    <row r="42" spans="1:10" ht="39" customHeight="1" x14ac:dyDescent="0.2">
      <c r="A42" s="76" t="s">
        <v>535</v>
      </c>
      <c r="B42" s="70" t="s">
        <v>172</v>
      </c>
      <c r="C42" s="70" t="s">
        <v>40</v>
      </c>
      <c r="D42" s="94" t="s">
        <v>173</v>
      </c>
      <c r="E42" s="100" t="s">
        <v>72</v>
      </c>
      <c r="F42" s="96">
        <v>6</v>
      </c>
      <c r="G42" s="97">
        <v>1205.33</v>
      </c>
      <c r="H42" s="98">
        <f t="shared" si="3"/>
        <v>1492.08</v>
      </c>
      <c r="I42" s="99">
        <f t="shared" si="1"/>
        <v>8952.48</v>
      </c>
      <c r="J42" s="192">
        <f t="shared" si="2"/>
        <v>1.2424714915632535E-2</v>
      </c>
    </row>
    <row r="43" spans="1:10" ht="39" customHeight="1" x14ac:dyDescent="0.2">
      <c r="A43" s="76" t="s">
        <v>536</v>
      </c>
      <c r="B43" s="70" t="s">
        <v>188</v>
      </c>
      <c r="C43" s="70" t="s">
        <v>187</v>
      </c>
      <c r="D43" s="94" t="s">
        <v>179</v>
      </c>
      <c r="E43" s="100" t="s">
        <v>72</v>
      </c>
      <c r="F43" s="96">
        <v>4</v>
      </c>
      <c r="G43" s="97">
        <v>947.95</v>
      </c>
      <c r="H43" s="98">
        <f t="shared" si="3"/>
        <v>1173.47</v>
      </c>
      <c r="I43" s="99">
        <f t="shared" si="1"/>
        <v>4693.88</v>
      </c>
      <c r="J43" s="192">
        <f t="shared" si="2"/>
        <v>6.5144095097882651E-3</v>
      </c>
    </row>
    <row r="44" spans="1:10" ht="20.25" customHeight="1" x14ac:dyDescent="0.2">
      <c r="A44" s="129" t="s">
        <v>537</v>
      </c>
      <c r="B44" s="120"/>
      <c r="C44" s="120"/>
      <c r="D44" s="121" t="s">
        <v>177</v>
      </c>
      <c r="E44" s="122"/>
      <c r="F44" s="123"/>
      <c r="G44" s="124"/>
      <c r="H44" s="125"/>
      <c r="I44" s="126">
        <f>SUM(I45:I47)</f>
        <v>4813.2392</v>
      </c>
      <c r="J44" s="192"/>
    </row>
    <row r="45" spans="1:10" ht="39" customHeight="1" x14ac:dyDescent="0.2">
      <c r="A45" s="76" t="s">
        <v>538</v>
      </c>
      <c r="B45" s="70" t="s">
        <v>164</v>
      </c>
      <c r="C45" s="70" t="s">
        <v>76</v>
      </c>
      <c r="D45" s="94" t="s">
        <v>165</v>
      </c>
      <c r="E45" s="100" t="s">
        <v>72</v>
      </c>
      <c r="F45" s="96">
        <v>4</v>
      </c>
      <c r="G45" s="97">
        <v>50.96</v>
      </c>
      <c r="H45" s="98">
        <f t="shared" si="3"/>
        <v>63.08</v>
      </c>
      <c r="I45" s="99">
        <f t="shared" si="1"/>
        <v>252.32</v>
      </c>
      <c r="J45" s="192">
        <f t="shared" si="2"/>
        <v>3.5018275020021281E-4</v>
      </c>
    </row>
    <row r="46" spans="1:10" ht="39" customHeight="1" x14ac:dyDescent="0.2">
      <c r="A46" s="76" t="s">
        <v>539</v>
      </c>
      <c r="B46" s="70" t="s">
        <v>166</v>
      </c>
      <c r="C46" s="70" t="s">
        <v>40</v>
      </c>
      <c r="D46" s="94" t="s">
        <v>167</v>
      </c>
      <c r="E46" s="100" t="s">
        <v>72</v>
      </c>
      <c r="F46" s="96">
        <v>6</v>
      </c>
      <c r="G46" s="97">
        <v>334.17</v>
      </c>
      <c r="H46" s="98">
        <f t="shared" si="3"/>
        <v>413.67</v>
      </c>
      <c r="I46" s="99">
        <f t="shared" si="1"/>
        <v>2482.02</v>
      </c>
      <c r="J46" s="192">
        <f t="shared" si="2"/>
        <v>3.444675767485464E-3</v>
      </c>
    </row>
    <row r="47" spans="1:10" ht="39" customHeight="1" x14ac:dyDescent="0.2">
      <c r="A47" s="76" t="s">
        <v>540</v>
      </c>
      <c r="B47" s="70" t="s">
        <v>189</v>
      </c>
      <c r="C47" s="70" t="s">
        <v>187</v>
      </c>
      <c r="D47" s="94" t="s">
        <v>180</v>
      </c>
      <c r="E47" s="100" t="s">
        <v>71</v>
      </c>
      <c r="F47" s="96">
        <v>3.84</v>
      </c>
      <c r="G47" s="97">
        <v>437.34</v>
      </c>
      <c r="H47" s="98">
        <f t="shared" si="3"/>
        <v>541.38</v>
      </c>
      <c r="I47" s="99">
        <f t="shared" si="1"/>
        <v>2078.8991999999998</v>
      </c>
      <c r="J47" s="192">
        <f t="shared" si="2"/>
        <v>2.8852038651118509E-3</v>
      </c>
    </row>
    <row r="48" spans="1:10" ht="19.5" customHeight="1" x14ac:dyDescent="0.2">
      <c r="A48" s="129" t="s">
        <v>541</v>
      </c>
      <c r="B48" s="120"/>
      <c r="C48" s="120"/>
      <c r="D48" s="121" t="s">
        <v>192</v>
      </c>
      <c r="E48" s="122"/>
      <c r="F48" s="123"/>
      <c r="G48" s="124"/>
      <c r="H48" s="125"/>
      <c r="I48" s="126">
        <f>SUM(I49:I53)</f>
        <v>56531.377</v>
      </c>
      <c r="J48" s="192"/>
    </row>
    <row r="49" spans="1:11" ht="39" customHeight="1" x14ac:dyDescent="0.2">
      <c r="A49" s="76" t="s">
        <v>542</v>
      </c>
      <c r="B49" s="70">
        <v>100702</v>
      </c>
      <c r="C49" s="70" t="s">
        <v>40</v>
      </c>
      <c r="D49" s="94" t="s">
        <v>178</v>
      </c>
      <c r="E49" s="100" t="s">
        <v>71</v>
      </c>
      <c r="F49" s="96">
        <v>47.7</v>
      </c>
      <c r="G49" s="97">
        <v>497.85</v>
      </c>
      <c r="H49" s="98">
        <f t="shared" si="3"/>
        <v>616.29</v>
      </c>
      <c r="I49" s="99">
        <f t="shared" si="1"/>
        <v>29397.032999999999</v>
      </c>
      <c r="J49" s="192">
        <f t="shared" si="2"/>
        <v>4.0798723302419203E-2</v>
      </c>
    </row>
    <row r="50" spans="1:11" ht="39" customHeight="1" x14ac:dyDescent="0.2">
      <c r="A50" s="76" t="s">
        <v>543</v>
      </c>
      <c r="B50" s="70" t="s">
        <v>199</v>
      </c>
      <c r="C50" s="70" t="s">
        <v>40</v>
      </c>
      <c r="D50" s="94" t="s">
        <v>200</v>
      </c>
      <c r="E50" s="100" t="s">
        <v>71</v>
      </c>
      <c r="F50" s="96">
        <v>12.6</v>
      </c>
      <c r="G50" s="97">
        <v>597.17999999999995</v>
      </c>
      <c r="H50" s="98">
        <f t="shared" si="3"/>
        <v>739.25</v>
      </c>
      <c r="I50" s="99">
        <f t="shared" si="1"/>
        <v>9314.5499999999993</v>
      </c>
      <c r="J50" s="192">
        <f t="shared" si="2"/>
        <v>1.2927214393933862E-2</v>
      </c>
    </row>
    <row r="51" spans="1:11" ht="39" customHeight="1" x14ac:dyDescent="0.2">
      <c r="A51" s="76" t="s">
        <v>544</v>
      </c>
      <c r="B51" s="70" t="s">
        <v>199</v>
      </c>
      <c r="C51" s="70" t="s">
        <v>40</v>
      </c>
      <c r="D51" s="94" t="s">
        <v>201</v>
      </c>
      <c r="E51" s="100" t="s">
        <v>71</v>
      </c>
      <c r="F51" s="96">
        <v>4.2</v>
      </c>
      <c r="G51" s="97">
        <v>597.17999999999995</v>
      </c>
      <c r="H51" s="98">
        <f t="shared" si="3"/>
        <v>739.25</v>
      </c>
      <c r="I51" s="99">
        <f t="shared" si="1"/>
        <v>3104.85</v>
      </c>
      <c r="J51" s="192">
        <f t="shared" si="2"/>
        <v>4.3090714646446208E-3</v>
      </c>
    </row>
    <row r="52" spans="1:11" ht="39" customHeight="1" x14ac:dyDescent="0.2">
      <c r="A52" s="76" t="s">
        <v>545</v>
      </c>
      <c r="B52" s="70" t="s">
        <v>199</v>
      </c>
      <c r="C52" s="70" t="s">
        <v>40</v>
      </c>
      <c r="D52" s="94" t="s">
        <v>202</v>
      </c>
      <c r="E52" s="100" t="s">
        <v>71</v>
      </c>
      <c r="F52" s="96">
        <v>16.8</v>
      </c>
      <c r="G52" s="97">
        <v>597.17999999999995</v>
      </c>
      <c r="H52" s="98">
        <f t="shared" si="3"/>
        <v>739.25</v>
      </c>
      <c r="I52" s="99">
        <f t="shared" si="1"/>
        <v>12419.4</v>
      </c>
      <c r="J52" s="192">
        <f t="shared" si="2"/>
        <v>1.7236285858578483E-2</v>
      </c>
    </row>
    <row r="53" spans="1:11" ht="39" customHeight="1" x14ac:dyDescent="0.2">
      <c r="A53" s="76" t="s">
        <v>546</v>
      </c>
      <c r="B53" s="70" t="s">
        <v>204</v>
      </c>
      <c r="C53" s="70" t="s">
        <v>40</v>
      </c>
      <c r="D53" s="94" t="s">
        <v>203</v>
      </c>
      <c r="E53" s="100" t="s">
        <v>71</v>
      </c>
      <c r="F53" s="96">
        <v>2.72</v>
      </c>
      <c r="G53" s="97">
        <v>681.76</v>
      </c>
      <c r="H53" s="98">
        <f t="shared" si="3"/>
        <v>843.95</v>
      </c>
      <c r="I53" s="99">
        <f t="shared" si="1"/>
        <v>2295.5440000000003</v>
      </c>
      <c r="J53" s="192">
        <f t="shared" si="2"/>
        <v>3.1858747270355004E-3</v>
      </c>
    </row>
    <row r="54" spans="1:11" ht="19.5" customHeight="1" x14ac:dyDescent="0.2">
      <c r="A54" s="129" t="s">
        <v>547</v>
      </c>
      <c r="B54" s="130"/>
      <c r="C54" s="130"/>
      <c r="D54" s="131" t="s">
        <v>205</v>
      </c>
      <c r="E54" s="132"/>
      <c r="F54" s="133"/>
      <c r="G54" s="134"/>
      <c r="H54" s="135"/>
      <c r="I54" s="126">
        <f>SUM(I55:I56)</f>
        <v>22861.328399999999</v>
      </c>
      <c r="J54" s="192"/>
    </row>
    <row r="55" spans="1:11" ht="39" customHeight="1" x14ac:dyDescent="0.2">
      <c r="A55" s="76" t="s">
        <v>548</v>
      </c>
      <c r="B55" s="70" t="s">
        <v>216</v>
      </c>
      <c r="C55" s="70" t="s">
        <v>187</v>
      </c>
      <c r="D55" s="137" t="s">
        <v>217</v>
      </c>
      <c r="E55" s="100" t="s">
        <v>71</v>
      </c>
      <c r="F55" s="96">
        <v>2.4300000000000002</v>
      </c>
      <c r="G55" s="97">
        <v>823.51</v>
      </c>
      <c r="H55" s="98">
        <f t="shared" si="3"/>
        <v>1019.42</v>
      </c>
      <c r="I55" s="99">
        <f t="shared" si="1"/>
        <v>2477.1905999999999</v>
      </c>
      <c r="J55" s="192">
        <f t="shared" si="2"/>
        <v>3.43797327630832E-3</v>
      </c>
    </row>
    <row r="56" spans="1:11" ht="39" customHeight="1" x14ac:dyDescent="0.2">
      <c r="A56" s="76" t="s">
        <v>549</v>
      </c>
      <c r="B56" s="70" t="s">
        <v>238</v>
      </c>
      <c r="C56" s="70" t="s">
        <v>187</v>
      </c>
      <c r="D56" s="94" t="s">
        <v>230</v>
      </c>
      <c r="E56" s="100" t="s">
        <v>71</v>
      </c>
      <c r="F56" s="96">
        <v>20.34</v>
      </c>
      <c r="G56" s="97">
        <v>809.57</v>
      </c>
      <c r="H56" s="98">
        <f t="shared" si="3"/>
        <v>1002.17</v>
      </c>
      <c r="I56" s="99">
        <f t="shared" si="1"/>
        <v>20384.1378</v>
      </c>
      <c r="J56" s="192">
        <f t="shared" si="2"/>
        <v>2.8290161046544533E-2</v>
      </c>
    </row>
    <row r="57" spans="1:11" ht="22.5" customHeight="1" x14ac:dyDescent="0.2">
      <c r="A57" s="62">
        <v>7</v>
      </c>
      <c r="B57" s="72"/>
      <c r="C57" s="72"/>
      <c r="D57" s="64" t="s">
        <v>240</v>
      </c>
      <c r="E57" s="102"/>
      <c r="F57" s="73"/>
      <c r="G57" s="74"/>
      <c r="H57" s="75"/>
      <c r="I57" s="168">
        <f>SUM(I58:I64)</f>
        <v>83564.777800000011</v>
      </c>
      <c r="J57" s="192"/>
    </row>
    <row r="58" spans="1:11" ht="39" customHeight="1" x14ac:dyDescent="0.2">
      <c r="A58" s="76" t="s">
        <v>529</v>
      </c>
      <c r="B58" s="70" t="s">
        <v>557</v>
      </c>
      <c r="C58" s="70" t="s">
        <v>40</v>
      </c>
      <c r="D58" s="155" t="s">
        <v>558</v>
      </c>
      <c r="E58" s="100" t="s">
        <v>72</v>
      </c>
      <c r="F58" s="96">
        <v>12</v>
      </c>
      <c r="G58" s="97">
        <v>216.89</v>
      </c>
      <c r="H58" s="98">
        <f t="shared" si="3"/>
        <v>268.49</v>
      </c>
      <c r="I58" s="99">
        <f t="shared" si="1"/>
        <v>3221.88</v>
      </c>
      <c r="J58" s="192">
        <f t="shared" si="2"/>
        <v>4.4714917533887994E-3</v>
      </c>
    </row>
    <row r="59" spans="1:11" ht="39" customHeight="1" x14ac:dyDescent="0.2">
      <c r="A59" s="76" t="s">
        <v>551</v>
      </c>
      <c r="B59" s="70" t="s">
        <v>559</v>
      </c>
      <c r="C59" s="70" t="s">
        <v>40</v>
      </c>
      <c r="D59" s="155" t="s">
        <v>560</v>
      </c>
      <c r="E59" s="100" t="s">
        <v>72</v>
      </c>
      <c r="F59" s="96">
        <v>14</v>
      </c>
      <c r="G59" s="97">
        <v>299.14</v>
      </c>
      <c r="H59" s="98">
        <f t="shared" si="3"/>
        <v>370.31</v>
      </c>
      <c r="I59" s="99">
        <f t="shared" si="1"/>
        <v>5184.34</v>
      </c>
      <c r="J59" s="192">
        <f t="shared" si="2"/>
        <v>7.1950952725625059E-3</v>
      </c>
    </row>
    <row r="60" spans="1:11" ht="59.25" customHeight="1" x14ac:dyDescent="0.2">
      <c r="A60" s="76" t="s">
        <v>552</v>
      </c>
      <c r="B60" s="70" t="s">
        <v>561</v>
      </c>
      <c r="C60" s="70" t="s">
        <v>40</v>
      </c>
      <c r="D60" s="155" t="s">
        <v>562</v>
      </c>
      <c r="E60" s="100" t="s">
        <v>71</v>
      </c>
      <c r="F60" s="96">
        <v>257.57</v>
      </c>
      <c r="G60" s="97">
        <v>50.35</v>
      </c>
      <c r="H60" s="98">
        <f t="shared" si="3"/>
        <v>62.33</v>
      </c>
      <c r="I60" s="99">
        <f t="shared" si="1"/>
        <v>16054.338099999999</v>
      </c>
      <c r="J60" s="192">
        <f t="shared" si="2"/>
        <v>2.2281041013403849E-2</v>
      </c>
      <c r="K60" s="1">
        <f>F60/2</f>
        <v>128.785</v>
      </c>
    </row>
    <row r="61" spans="1:11" ht="53.25" customHeight="1" x14ac:dyDescent="0.2">
      <c r="A61" s="76" t="s">
        <v>553</v>
      </c>
      <c r="B61" s="70" t="s">
        <v>242</v>
      </c>
      <c r="C61" s="70" t="s">
        <v>76</v>
      </c>
      <c r="D61" s="94" t="s">
        <v>241</v>
      </c>
      <c r="E61" s="100" t="s">
        <v>71</v>
      </c>
      <c r="F61" s="96">
        <v>227.39</v>
      </c>
      <c r="G61" s="97">
        <v>165.53</v>
      </c>
      <c r="H61" s="98">
        <f t="shared" si="3"/>
        <v>204.91</v>
      </c>
      <c r="I61" s="99">
        <f t="shared" si="1"/>
        <v>46594.484899999996</v>
      </c>
      <c r="J61" s="192">
        <f t="shared" si="2"/>
        <v>6.4666236788380974E-2</v>
      </c>
      <c r="K61" s="1">
        <f>F61/2</f>
        <v>113.69499999999999</v>
      </c>
    </row>
    <row r="62" spans="1:11" ht="39" customHeight="1" x14ac:dyDescent="0.2">
      <c r="A62" s="76" t="s">
        <v>554</v>
      </c>
      <c r="B62" s="70" t="s">
        <v>244</v>
      </c>
      <c r="C62" s="70" t="s">
        <v>40</v>
      </c>
      <c r="D62" s="94" t="s">
        <v>243</v>
      </c>
      <c r="E62" s="100" t="s">
        <v>123</v>
      </c>
      <c r="F62" s="96">
        <v>57.29</v>
      </c>
      <c r="G62" s="97">
        <v>98.93</v>
      </c>
      <c r="H62" s="98">
        <f t="shared" si="3"/>
        <v>122.47</v>
      </c>
      <c r="I62" s="99">
        <f t="shared" si="1"/>
        <v>7016.3063000000002</v>
      </c>
      <c r="J62" s="192">
        <f t="shared" si="2"/>
        <v>9.7375928835648374E-3</v>
      </c>
    </row>
    <row r="63" spans="1:11" ht="39" customHeight="1" x14ac:dyDescent="0.2">
      <c r="A63" s="76" t="s">
        <v>555</v>
      </c>
      <c r="B63" s="70" t="s">
        <v>245</v>
      </c>
      <c r="C63" s="70" t="s">
        <v>40</v>
      </c>
      <c r="D63" s="94" t="s">
        <v>246</v>
      </c>
      <c r="E63" s="100" t="s">
        <v>123</v>
      </c>
      <c r="F63" s="96">
        <v>56.05</v>
      </c>
      <c r="G63" s="97">
        <v>57.17</v>
      </c>
      <c r="H63" s="98">
        <f t="shared" si="3"/>
        <v>70.77</v>
      </c>
      <c r="I63" s="99">
        <f t="shared" si="1"/>
        <v>3966.6584999999995</v>
      </c>
      <c r="J63" s="192">
        <f t="shared" si="2"/>
        <v>5.5051338880590158E-3</v>
      </c>
    </row>
    <row r="64" spans="1:11" ht="39" customHeight="1" x14ac:dyDescent="0.2">
      <c r="A64" s="76" t="s">
        <v>556</v>
      </c>
      <c r="B64" s="70" t="s">
        <v>563</v>
      </c>
      <c r="C64" s="70" t="s">
        <v>76</v>
      </c>
      <c r="D64" s="94" t="s">
        <v>564</v>
      </c>
      <c r="E64" s="100" t="s">
        <v>123</v>
      </c>
      <c r="F64" s="96">
        <v>59.5</v>
      </c>
      <c r="G64" s="97">
        <v>20.73</v>
      </c>
      <c r="H64" s="98">
        <f t="shared" si="3"/>
        <v>25.66</v>
      </c>
      <c r="I64" s="99">
        <f t="shared" si="1"/>
        <v>1526.77</v>
      </c>
      <c r="J64" s="192">
        <f t="shared" si="2"/>
        <v>2.118930396017672E-3</v>
      </c>
    </row>
    <row r="65" spans="1:11" ht="21" customHeight="1" x14ac:dyDescent="0.2">
      <c r="A65" s="62">
        <v>8</v>
      </c>
      <c r="B65" s="63"/>
      <c r="C65" s="63"/>
      <c r="D65" s="64" t="s">
        <v>247</v>
      </c>
      <c r="E65" s="102"/>
      <c r="F65" s="73"/>
      <c r="G65" s="74"/>
      <c r="H65" s="75"/>
      <c r="I65" s="168">
        <f>I66</f>
        <v>11483.218799999999</v>
      </c>
      <c r="J65" s="192"/>
    </row>
    <row r="66" spans="1:11" ht="39" customHeight="1" x14ac:dyDescent="0.2">
      <c r="A66" s="76" t="s">
        <v>565</v>
      </c>
      <c r="B66" s="70" t="s">
        <v>248</v>
      </c>
      <c r="C66" s="70" t="s">
        <v>40</v>
      </c>
      <c r="D66" s="94" t="s">
        <v>249</v>
      </c>
      <c r="E66" s="100" t="s">
        <v>71</v>
      </c>
      <c r="F66" s="96">
        <v>269.18</v>
      </c>
      <c r="G66" s="97">
        <v>34.46</v>
      </c>
      <c r="H66" s="98">
        <f t="shared" si="3"/>
        <v>42.66</v>
      </c>
      <c r="I66" s="99">
        <f t="shared" si="1"/>
        <v>11483.218799999999</v>
      </c>
      <c r="J66" s="192">
        <f t="shared" si="2"/>
        <v>1.5937005154307179E-2</v>
      </c>
    </row>
    <row r="67" spans="1:11" ht="25.5" customHeight="1" x14ac:dyDescent="0.2">
      <c r="A67" s="62">
        <v>9</v>
      </c>
      <c r="B67" s="72"/>
      <c r="C67" s="72"/>
      <c r="D67" s="64" t="s">
        <v>252</v>
      </c>
      <c r="E67" s="102"/>
      <c r="F67" s="73"/>
      <c r="G67" s="74"/>
      <c r="H67" s="75"/>
      <c r="I67" s="168">
        <f>SUM(I68:I77)</f>
        <v>66313.674299999984</v>
      </c>
      <c r="J67" s="192"/>
    </row>
    <row r="68" spans="1:11" ht="39" customHeight="1" x14ac:dyDescent="0.2">
      <c r="A68" s="76" t="s">
        <v>566</v>
      </c>
      <c r="B68" s="70" t="s">
        <v>253</v>
      </c>
      <c r="C68" s="70" t="s">
        <v>40</v>
      </c>
      <c r="D68" s="94" t="s">
        <v>256</v>
      </c>
      <c r="E68" s="100" t="s">
        <v>71</v>
      </c>
      <c r="F68" s="96">
        <v>199.5</v>
      </c>
      <c r="G68" s="97">
        <v>10.039999999999999</v>
      </c>
      <c r="H68" s="98">
        <f t="shared" si="3"/>
        <v>12.43</v>
      </c>
      <c r="I68" s="99">
        <f t="shared" si="1"/>
        <v>2479.7849999999999</v>
      </c>
      <c r="J68" s="192">
        <f t="shared" si="2"/>
        <v>3.4415739188539741E-3</v>
      </c>
    </row>
    <row r="69" spans="1:11" ht="39" customHeight="1" x14ac:dyDescent="0.2">
      <c r="A69" s="76" t="s">
        <v>567</v>
      </c>
      <c r="B69" s="70" t="s">
        <v>254</v>
      </c>
      <c r="C69" s="70" t="s">
        <v>40</v>
      </c>
      <c r="D69" s="94" t="s">
        <v>255</v>
      </c>
      <c r="E69" s="100" t="s">
        <v>71</v>
      </c>
      <c r="F69" s="96">
        <v>417.9</v>
      </c>
      <c r="G69" s="97">
        <v>5.73</v>
      </c>
      <c r="H69" s="98">
        <f t="shared" si="3"/>
        <v>7.09</v>
      </c>
      <c r="I69" s="99">
        <f t="shared" si="1"/>
        <v>2962.9109999999996</v>
      </c>
      <c r="J69" s="192">
        <f t="shared" si="2"/>
        <v>4.1120811769913713E-3</v>
      </c>
    </row>
    <row r="70" spans="1:11" ht="39" customHeight="1" x14ac:dyDescent="0.2">
      <c r="A70" s="76" t="s">
        <v>568</v>
      </c>
      <c r="B70" s="70" t="s">
        <v>257</v>
      </c>
      <c r="C70" s="70" t="s">
        <v>40</v>
      </c>
      <c r="D70" s="94" t="s">
        <v>258</v>
      </c>
      <c r="E70" s="100" t="s">
        <v>71</v>
      </c>
      <c r="F70" s="96">
        <v>124.77</v>
      </c>
      <c r="G70" s="97">
        <v>39.119999999999997</v>
      </c>
      <c r="H70" s="98">
        <f t="shared" si="3"/>
        <v>48.43</v>
      </c>
      <c r="I70" s="99">
        <f t="shared" si="1"/>
        <v>6042.6111000000001</v>
      </c>
      <c r="J70" s="192">
        <f t="shared" si="2"/>
        <v>8.3862483092435533E-3</v>
      </c>
    </row>
    <row r="71" spans="1:11" ht="39" customHeight="1" x14ac:dyDescent="0.2">
      <c r="A71" s="76" t="s">
        <v>569</v>
      </c>
      <c r="B71" s="70" t="s">
        <v>259</v>
      </c>
      <c r="C71" s="70" t="s">
        <v>76</v>
      </c>
      <c r="D71" s="94" t="s">
        <v>260</v>
      </c>
      <c r="E71" s="100" t="s">
        <v>71</v>
      </c>
      <c r="F71" s="96">
        <v>492.9</v>
      </c>
      <c r="G71" s="97">
        <v>42.1</v>
      </c>
      <c r="H71" s="98">
        <f t="shared" si="3"/>
        <v>52.12</v>
      </c>
      <c r="I71" s="99">
        <f t="shared" si="1"/>
        <v>25689.947999999997</v>
      </c>
      <c r="J71" s="192">
        <f t="shared" si="2"/>
        <v>3.5653838947132435E-2</v>
      </c>
      <c r="K71" s="1">
        <f>F71/2</f>
        <v>246.45</v>
      </c>
    </row>
    <row r="72" spans="1:11" ht="39" customHeight="1" x14ac:dyDescent="0.2">
      <c r="A72" s="76" t="s">
        <v>570</v>
      </c>
      <c r="B72" s="70" t="s">
        <v>262</v>
      </c>
      <c r="C72" s="70" t="s">
        <v>40</v>
      </c>
      <c r="D72" s="94" t="s">
        <v>261</v>
      </c>
      <c r="E72" s="100" t="s">
        <v>71</v>
      </c>
      <c r="F72" s="96">
        <v>48.1</v>
      </c>
      <c r="G72" s="97">
        <v>69.81</v>
      </c>
      <c r="H72" s="98">
        <f t="shared" si="3"/>
        <v>86.42</v>
      </c>
      <c r="I72" s="99">
        <f t="shared" si="1"/>
        <v>4156.8020000000006</v>
      </c>
      <c r="J72" s="192">
        <f t="shared" si="2"/>
        <v>5.7690248747532709E-3</v>
      </c>
    </row>
    <row r="73" spans="1:11" ht="39" customHeight="1" x14ac:dyDescent="0.2">
      <c r="A73" s="76" t="s">
        <v>571</v>
      </c>
      <c r="B73" s="70" t="s">
        <v>268</v>
      </c>
      <c r="C73" s="70" t="s">
        <v>40</v>
      </c>
      <c r="D73" s="94" t="s">
        <v>576</v>
      </c>
      <c r="E73" s="100" t="s">
        <v>71</v>
      </c>
      <c r="F73" s="96">
        <v>1.6</v>
      </c>
      <c r="G73" s="97">
        <v>68.03</v>
      </c>
      <c r="H73" s="98">
        <f t="shared" si="3"/>
        <v>84.21</v>
      </c>
      <c r="I73" s="99">
        <f t="shared" si="1"/>
        <v>134.73599999999999</v>
      </c>
      <c r="J73" s="192">
        <f t="shared" si="2"/>
        <v>1.86993591593912E-4</v>
      </c>
    </row>
    <row r="74" spans="1:11" ht="39" customHeight="1" x14ac:dyDescent="0.2">
      <c r="A74" s="76" t="s">
        <v>572</v>
      </c>
      <c r="B74" s="70" t="s">
        <v>268</v>
      </c>
      <c r="C74" s="70" t="s">
        <v>40</v>
      </c>
      <c r="D74" s="94" t="s">
        <v>577</v>
      </c>
      <c r="E74" s="100" t="s">
        <v>71</v>
      </c>
      <c r="F74" s="96">
        <v>1.6</v>
      </c>
      <c r="G74" s="97">
        <v>68.03</v>
      </c>
      <c r="H74" s="98">
        <f t="shared" si="3"/>
        <v>84.21</v>
      </c>
      <c r="I74" s="99">
        <f t="shared" si="1"/>
        <v>134.73599999999999</v>
      </c>
      <c r="J74" s="192">
        <f t="shared" si="2"/>
        <v>1.86993591593912E-4</v>
      </c>
    </row>
    <row r="75" spans="1:11" ht="39" customHeight="1" x14ac:dyDescent="0.2">
      <c r="A75" s="76" t="s">
        <v>573</v>
      </c>
      <c r="B75" s="70" t="s">
        <v>275</v>
      </c>
      <c r="C75" s="70" t="s">
        <v>40</v>
      </c>
      <c r="D75" s="156" t="s">
        <v>274</v>
      </c>
      <c r="E75" s="100" t="s">
        <v>71</v>
      </c>
      <c r="F75" s="96">
        <v>142.41999999999999</v>
      </c>
      <c r="G75" s="97">
        <v>78.040000000000006</v>
      </c>
      <c r="H75" s="98">
        <f t="shared" si="3"/>
        <v>96.61</v>
      </c>
      <c r="I75" s="99">
        <f t="shared" si="1"/>
        <v>13759.196199999998</v>
      </c>
      <c r="J75" s="192">
        <f t="shared" si="2"/>
        <v>1.909572434155167E-2</v>
      </c>
    </row>
    <row r="76" spans="1:11" ht="39" customHeight="1" x14ac:dyDescent="0.2">
      <c r="A76" s="76" t="s">
        <v>574</v>
      </c>
      <c r="B76" s="70" t="s">
        <v>276</v>
      </c>
      <c r="C76" s="70" t="s">
        <v>40</v>
      </c>
      <c r="D76" s="157" t="s">
        <v>277</v>
      </c>
      <c r="E76" s="100" t="s">
        <v>123</v>
      </c>
      <c r="F76" s="96">
        <v>97.8</v>
      </c>
      <c r="G76" s="97">
        <v>12.59</v>
      </c>
      <c r="H76" s="98">
        <f t="shared" si="3"/>
        <v>15.59</v>
      </c>
      <c r="I76" s="99">
        <f t="shared" si="1"/>
        <v>1524.702</v>
      </c>
      <c r="J76" s="192">
        <f t="shared" si="2"/>
        <v>2.1160603186262087E-3</v>
      </c>
    </row>
    <row r="77" spans="1:11" ht="39" customHeight="1" x14ac:dyDescent="0.2">
      <c r="A77" s="76" t="s">
        <v>575</v>
      </c>
      <c r="B77" s="70" t="s">
        <v>281</v>
      </c>
      <c r="C77" s="70" t="s">
        <v>187</v>
      </c>
      <c r="D77" s="157" t="s">
        <v>280</v>
      </c>
      <c r="E77" s="100" t="s">
        <v>71</v>
      </c>
      <c r="F77" s="96">
        <v>87.42</v>
      </c>
      <c r="G77" s="97">
        <v>87.12</v>
      </c>
      <c r="H77" s="98">
        <f t="shared" si="3"/>
        <v>107.85</v>
      </c>
      <c r="I77" s="99">
        <f t="shared" si="1"/>
        <v>9428.2469999999994</v>
      </c>
      <c r="J77" s="192">
        <f t="shared" si="2"/>
        <v>1.3085008972839672E-2</v>
      </c>
      <c r="K77" s="1">
        <f>F77/2</f>
        <v>43.71</v>
      </c>
    </row>
    <row r="78" spans="1:11" ht="25.5" customHeight="1" x14ac:dyDescent="0.2">
      <c r="A78" s="63" t="s">
        <v>580</v>
      </c>
      <c r="B78" s="72"/>
      <c r="C78" s="72"/>
      <c r="D78" s="158" t="s">
        <v>298</v>
      </c>
      <c r="E78" s="72"/>
      <c r="F78" s="72"/>
      <c r="G78" s="72"/>
      <c r="H78" s="72"/>
      <c r="I78" s="168">
        <f>SUM(I79:I96)</f>
        <v>168142.40839999996</v>
      </c>
      <c r="J78" s="192"/>
    </row>
    <row r="79" spans="1:11" ht="39" customHeight="1" x14ac:dyDescent="0.2">
      <c r="A79" s="76" t="s">
        <v>581</v>
      </c>
      <c r="B79" s="70" t="s">
        <v>313</v>
      </c>
      <c r="C79" s="70" t="s">
        <v>40</v>
      </c>
      <c r="D79" s="138" t="s">
        <v>329</v>
      </c>
      <c r="E79" s="100" t="s">
        <v>71</v>
      </c>
      <c r="F79" s="96">
        <v>232.18</v>
      </c>
      <c r="G79" s="97">
        <v>3.89</v>
      </c>
      <c r="H79" s="98">
        <f t="shared" si="3"/>
        <v>4.82</v>
      </c>
      <c r="I79" s="99">
        <f t="shared" si="1"/>
        <v>1119.1076</v>
      </c>
      <c r="J79" s="192">
        <f t="shared" si="2"/>
        <v>1.5531554261967331E-3</v>
      </c>
    </row>
    <row r="80" spans="1:11" ht="39" customHeight="1" x14ac:dyDescent="0.2">
      <c r="A80" s="76" t="s">
        <v>582</v>
      </c>
      <c r="B80" s="70" t="s">
        <v>314</v>
      </c>
      <c r="C80" s="70" t="s">
        <v>40</v>
      </c>
      <c r="D80" s="138" t="s">
        <v>330</v>
      </c>
      <c r="E80" s="100" t="s">
        <v>71</v>
      </c>
      <c r="F80" s="96">
        <v>232.18</v>
      </c>
      <c r="G80" s="97">
        <v>227.44</v>
      </c>
      <c r="H80" s="98">
        <f t="shared" si="3"/>
        <v>281.55</v>
      </c>
      <c r="I80" s="99">
        <f t="shared" si="1"/>
        <v>65370.279000000002</v>
      </c>
      <c r="J80" s="192">
        <f t="shared" ref="J80:J142" si="4">I80/$I$216</f>
        <v>9.0724255237695076E-2</v>
      </c>
    </row>
    <row r="81" spans="1:10" ht="39" customHeight="1" x14ac:dyDescent="0.2">
      <c r="A81" s="76" t="s">
        <v>583</v>
      </c>
      <c r="B81" s="70" t="s">
        <v>315</v>
      </c>
      <c r="C81" s="70" t="s">
        <v>40</v>
      </c>
      <c r="D81" s="138" t="s">
        <v>301</v>
      </c>
      <c r="E81" s="100" t="s">
        <v>71</v>
      </c>
      <c r="F81" s="96">
        <v>232.18</v>
      </c>
      <c r="G81" s="97">
        <v>3.43</v>
      </c>
      <c r="H81" s="98">
        <f t="shared" si="3"/>
        <v>4.25</v>
      </c>
      <c r="I81" s="99">
        <f t="shared" si="1"/>
        <v>986.76499999999999</v>
      </c>
      <c r="J81" s="192">
        <f t="shared" si="4"/>
        <v>1.3694835189494016E-3</v>
      </c>
    </row>
    <row r="82" spans="1:10" ht="39" customHeight="1" x14ac:dyDescent="0.2">
      <c r="A82" s="76" t="s">
        <v>584</v>
      </c>
      <c r="B82" s="70" t="s">
        <v>316</v>
      </c>
      <c r="C82" s="70" t="s">
        <v>40</v>
      </c>
      <c r="D82" s="138" t="s">
        <v>302</v>
      </c>
      <c r="E82" s="100" t="s">
        <v>233</v>
      </c>
      <c r="F82" s="96">
        <v>343.63</v>
      </c>
      <c r="G82" s="97">
        <v>16.41</v>
      </c>
      <c r="H82" s="98">
        <f t="shared" si="3"/>
        <v>20.309999999999999</v>
      </c>
      <c r="I82" s="99">
        <f t="shared" si="1"/>
        <v>6979.1252999999997</v>
      </c>
      <c r="J82" s="192">
        <f t="shared" si="4"/>
        <v>9.6859911681431727E-3</v>
      </c>
    </row>
    <row r="83" spans="1:10" ht="39" customHeight="1" x14ac:dyDescent="0.2">
      <c r="A83" s="76" t="s">
        <v>585</v>
      </c>
      <c r="B83" s="70" t="s">
        <v>317</v>
      </c>
      <c r="C83" s="70" t="s">
        <v>40</v>
      </c>
      <c r="D83" s="138" t="s">
        <v>303</v>
      </c>
      <c r="E83" s="100" t="s">
        <v>77</v>
      </c>
      <c r="F83" s="96">
        <v>23.21</v>
      </c>
      <c r="G83" s="97">
        <v>882.15</v>
      </c>
      <c r="H83" s="98">
        <f t="shared" si="3"/>
        <v>1092.01</v>
      </c>
      <c r="I83" s="99">
        <f t="shared" si="1"/>
        <v>25345.552100000001</v>
      </c>
      <c r="J83" s="192">
        <f t="shared" si="4"/>
        <v>3.517586849921045E-2</v>
      </c>
    </row>
    <row r="84" spans="1:10" ht="39" customHeight="1" x14ac:dyDescent="0.2">
      <c r="A84" s="76" t="s">
        <v>586</v>
      </c>
      <c r="B84" s="70" t="s">
        <v>373</v>
      </c>
      <c r="C84" s="70" t="s">
        <v>40</v>
      </c>
      <c r="D84" s="138" t="s">
        <v>374</v>
      </c>
      <c r="E84" s="100" t="s">
        <v>71</v>
      </c>
      <c r="F84" s="96">
        <v>42.92</v>
      </c>
      <c r="G84" s="97">
        <v>34.229999999999997</v>
      </c>
      <c r="H84" s="98">
        <f t="shared" si="3"/>
        <v>42.37</v>
      </c>
      <c r="I84" s="99">
        <f t="shared" si="1"/>
        <v>1818.5203999999999</v>
      </c>
      <c r="J84" s="192">
        <f t="shared" si="4"/>
        <v>2.5238366953360459E-3</v>
      </c>
    </row>
    <row r="85" spans="1:10" ht="39" customHeight="1" x14ac:dyDescent="0.2">
      <c r="A85" s="76" t="s">
        <v>587</v>
      </c>
      <c r="B85" s="70" t="s">
        <v>371</v>
      </c>
      <c r="C85" s="70" t="s">
        <v>40</v>
      </c>
      <c r="D85" s="138" t="s">
        <v>372</v>
      </c>
      <c r="E85" s="100" t="s">
        <v>71</v>
      </c>
      <c r="F85" s="96">
        <v>54.24</v>
      </c>
      <c r="G85" s="97">
        <v>41.69</v>
      </c>
      <c r="H85" s="98">
        <f t="shared" si="3"/>
        <v>51.61</v>
      </c>
      <c r="I85" s="99">
        <f t="shared" si="1"/>
        <v>2799.3263999999999</v>
      </c>
      <c r="J85" s="192">
        <f t="shared" si="4"/>
        <v>3.885050005786545E-3</v>
      </c>
    </row>
    <row r="86" spans="1:10" ht="39" customHeight="1" x14ac:dyDescent="0.2">
      <c r="A86" s="76" t="s">
        <v>588</v>
      </c>
      <c r="B86" s="70" t="s">
        <v>318</v>
      </c>
      <c r="C86" s="70" t="s">
        <v>40</v>
      </c>
      <c r="D86" s="138" t="s">
        <v>335</v>
      </c>
      <c r="E86" s="100" t="s">
        <v>71</v>
      </c>
      <c r="F86" s="96">
        <v>200.14</v>
      </c>
      <c r="G86" s="97">
        <v>46.28</v>
      </c>
      <c r="H86" s="98">
        <f t="shared" si="3"/>
        <v>57.29</v>
      </c>
      <c r="I86" s="99">
        <f t="shared" si="1"/>
        <v>11466.0206</v>
      </c>
      <c r="J86" s="192">
        <f t="shared" si="4"/>
        <v>1.5913136602569336E-2</v>
      </c>
    </row>
    <row r="87" spans="1:10" ht="39" customHeight="1" x14ac:dyDescent="0.2">
      <c r="A87" s="76" t="s">
        <v>589</v>
      </c>
      <c r="B87" s="70" t="s">
        <v>319</v>
      </c>
      <c r="C87" s="70" t="s">
        <v>40</v>
      </c>
      <c r="D87" s="138" t="s">
        <v>305</v>
      </c>
      <c r="E87" s="100" t="s">
        <v>71</v>
      </c>
      <c r="F87" s="96">
        <v>32.04</v>
      </c>
      <c r="G87" s="97">
        <v>60.81</v>
      </c>
      <c r="H87" s="98">
        <f t="shared" si="3"/>
        <v>75.28</v>
      </c>
      <c r="I87" s="99">
        <f t="shared" si="1"/>
        <v>2411.9712</v>
      </c>
      <c r="J87" s="192">
        <f t="shared" si="4"/>
        <v>3.3474584187528043E-3</v>
      </c>
    </row>
    <row r="88" spans="1:10" ht="39" customHeight="1" x14ac:dyDescent="0.2">
      <c r="A88" s="76" t="s">
        <v>590</v>
      </c>
      <c r="B88" s="70" t="s">
        <v>320</v>
      </c>
      <c r="C88" s="70" t="s">
        <v>40</v>
      </c>
      <c r="D88" s="138" t="s">
        <v>306</v>
      </c>
      <c r="E88" s="100" t="s">
        <v>71</v>
      </c>
      <c r="F88" s="96">
        <v>32.04</v>
      </c>
      <c r="G88" s="97">
        <v>52.65</v>
      </c>
      <c r="H88" s="98">
        <f t="shared" si="3"/>
        <v>65.180000000000007</v>
      </c>
      <c r="I88" s="99">
        <f t="shared" si="1"/>
        <v>2088.3672000000001</v>
      </c>
      <c r="J88" s="192">
        <f t="shared" si="4"/>
        <v>2.8983440453547796E-3</v>
      </c>
    </row>
    <row r="89" spans="1:10" ht="39" customHeight="1" x14ac:dyDescent="0.2">
      <c r="A89" s="76" t="s">
        <v>591</v>
      </c>
      <c r="B89" s="70" t="s">
        <v>345</v>
      </c>
      <c r="C89" s="70" t="s">
        <v>187</v>
      </c>
      <c r="D89" s="138" t="s">
        <v>307</v>
      </c>
      <c r="E89" s="100" t="s">
        <v>71</v>
      </c>
      <c r="F89" s="96">
        <v>133.41999999999999</v>
      </c>
      <c r="G89" s="97">
        <v>5.37</v>
      </c>
      <c r="H89" s="98">
        <f t="shared" si="3"/>
        <v>6.65</v>
      </c>
      <c r="I89" s="99">
        <f t="shared" si="1"/>
        <v>887.24299999999994</v>
      </c>
      <c r="J89" s="192">
        <f t="shared" si="4"/>
        <v>1.2313617384110947E-3</v>
      </c>
    </row>
    <row r="90" spans="1:10" ht="39" customHeight="1" x14ac:dyDescent="0.2">
      <c r="A90" s="76" t="s">
        <v>592</v>
      </c>
      <c r="B90" s="70" t="s">
        <v>367</v>
      </c>
      <c r="C90" s="70" t="s">
        <v>187</v>
      </c>
      <c r="D90" s="138" t="s">
        <v>308</v>
      </c>
      <c r="E90" s="100" t="s">
        <v>71</v>
      </c>
      <c r="F90" s="96">
        <v>11.62</v>
      </c>
      <c r="G90" s="97">
        <v>218.22</v>
      </c>
      <c r="H90" s="98">
        <f t="shared" si="3"/>
        <v>270.13</v>
      </c>
      <c r="I90" s="99">
        <f t="shared" si="1"/>
        <v>3138.9105999999997</v>
      </c>
      <c r="J90" s="192">
        <f t="shared" si="4"/>
        <v>4.3563425275071344E-3</v>
      </c>
    </row>
    <row r="91" spans="1:10" ht="39" customHeight="1" x14ac:dyDescent="0.2">
      <c r="A91" s="76" t="s">
        <v>593</v>
      </c>
      <c r="B91" s="70" t="s">
        <v>368</v>
      </c>
      <c r="C91" s="70" t="s">
        <v>187</v>
      </c>
      <c r="D91" s="138" t="s">
        <v>309</v>
      </c>
      <c r="E91" s="100" t="s">
        <v>71</v>
      </c>
      <c r="F91" s="96">
        <v>43.64</v>
      </c>
      <c r="G91" s="97">
        <v>218.22</v>
      </c>
      <c r="H91" s="98">
        <f t="shared" si="3"/>
        <v>270.13</v>
      </c>
      <c r="I91" s="99">
        <f t="shared" si="1"/>
        <v>11788.4732</v>
      </c>
      <c r="J91" s="192">
        <f t="shared" si="4"/>
        <v>1.6360653003477742E-2</v>
      </c>
    </row>
    <row r="92" spans="1:10" ht="39" customHeight="1" x14ac:dyDescent="0.2">
      <c r="A92" s="76" t="s">
        <v>594</v>
      </c>
      <c r="B92" s="70" t="s">
        <v>369</v>
      </c>
      <c r="C92" s="70" t="s">
        <v>187</v>
      </c>
      <c r="D92" s="138" t="s">
        <v>310</v>
      </c>
      <c r="E92" s="100" t="s">
        <v>71</v>
      </c>
      <c r="F92" s="96">
        <v>11.62</v>
      </c>
      <c r="G92" s="97">
        <v>218.22</v>
      </c>
      <c r="H92" s="98">
        <f t="shared" si="3"/>
        <v>270.13</v>
      </c>
      <c r="I92" s="99">
        <f t="shared" si="1"/>
        <v>3138.9105999999997</v>
      </c>
      <c r="J92" s="192">
        <f t="shared" si="4"/>
        <v>4.3563425275071344E-3</v>
      </c>
    </row>
    <row r="93" spans="1:10" ht="39" customHeight="1" x14ac:dyDescent="0.2">
      <c r="A93" s="76" t="s">
        <v>595</v>
      </c>
      <c r="B93" s="70" t="s">
        <v>370</v>
      </c>
      <c r="C93" s="70" t="s">
        <v>187</v>
      </c>
      <c r="D93" s="138" t="s">
        <v>311</v>
      </c>
      <c r="E93" s="100" t="s">
        <v>71</v>
      </c>
      <c r="F93" s="96">
        <v>66.540000000000006</v>
      </c>
      <c r="G93" s="97">
        <v>218.22</v>
      </c>
      <c r="H93" s="98">
        <f t="shared" si="3"/>
        <v>270.13</v>
      </c>
      <c r="I93" s="99">
        <f t="shared" si="1"/>
        <v>17974.450200000003</v>
      </c>
      <c r="J93" s="192">
        <f t="shared" si="4"/>
        <v>2.4945871926017625E-2</v>
      </c>
    </row>
    <row r="94" spans="1:10" ht="39" customHeight="1" x14ac:dyDescent="0.2">
      <c r="A94" s="76" t="s">
        <v>596</v>
      </c>
      <c r="B94" s="70" t="s">
        <v>326</v>
      </c>
      <c r="C94" s="70" t="s">
        <v>40</v>
      </c>
      <c r="D94" s="138" t="s">
        <v>312</v>
      </c>
      <c r="E94" s="100" t="s">
        <v>123</v>
      </c>
      <c r="F94" s="96">
        <v>41.6</v>
      </c>
      <c r="G94" s="97">
        <v>12.07</v>
      </c>
      <c r="H94" s="98">
        <f t="shared" si="3"/>
        <v>14.94</v>
      </c>
      <c r="I94" s="99">
        <f t="shared" si="1"/>
        <v>621.50400000000002</v>
      </c>
      <c r="J94" s="192">
        <f t="shared" si="4"/>
        <v>8.6255540575631373E-4</v>
      </c>
    </row>
    <row r="95" spans="1:10" ht="39" customHeight="1" x14ac:dyDescent="0.2">
      <c r="A95" s="76" t="s">
        <v>597</v>
      </c>
      <c r="B95" s="70" t="s">
        <v>327</v>
      </c>
      <c r="C95" s="70" t="s">
        <v>40</v>
      </c>
      <c r="D95" s="138" t="s">
        <v>332</v>
      </c>
      <c r="E95" s="100" t="s">
        <v>123</v>
      </c>
      <c r="F95" s="96">
        <v>97.8</v>
      </c>
      <c r="G95" s="97">
        <v>77.3</v>
      </c>
      <c r="H95" s="98">
        <f t="shared" si="3"/>
        <v>95.69</v>
      </c>
      <c r="I95" s="99">
        <f t="shared" si="1"/>
        <v>9358.482</v>
      </c>
      <c r="J95" s="192">
        <f t="shared" si="4"/>
        <v>1.2988185496429884E-2</v>
      </c>
    </row>
    <row r="96" spans="1:10" ht="39" customHeight="1" x14ac:dyDescent="0.2">
      <c r="A96" s="76" t="s">
        <v>598</v>
      </c>
      <c r="B96" s="70" t="s">
        <v>328</v>
      </c>
      <c r="C96" s="70" t="s">
        <v>40</v>
      </c>
      <c r="D96" s="138" t="s">
        <v>333</v>
      </c>
      <c r="E96" s="100" t="s">
        <v>123</v>
      </c>
      <c r="F96" s="96">
        <v>6.2</v>
      </c>
      <c r="G96" s="97">
        <v>110.67</v>
      </c>
      <c r="H96" s="98">
        <f t="shared" si="3"/>
        <v>137</v>
      </c>
      <c r="I96" s="99">
        <f t="shared" si="1"/>
        <v>849.4</v>
      </c>
      <c r="J96" s="192">
        <f t="shared" si="4"/>
        <v>1.1788412651397462E-3</v>
      </c>
    </row>
    <row r="97" spans="1:11" ht="23.25" customHeight="1" x14ac:dyDescent="0.2">
      <c r="A97" s="62">
        <v>11</v>
      </c>
      <c r="B97" s="72"/>
      <c r="C97" s="72"/>
      <c r="D97" s="64" t="s">
        <v>74</v>
      </c>
      <c r="E97" s="102"/>
      <c r="F97" s="73"/>
      <c r="G97" s="74"/>
      <c r="H97" s="75"/>
      <c r="I97" s="168">
        <f>SUM(I98:I101)</f>
        <v>42553.195199999995</v>
      </c>
      <c r="J97" s="192"/>
    </row>
    <row r="98" spans="1:11" ht="39" customHeight="1" x14ac:dyDescent="0.2">
      <c r="A98" s="70" t="s">
        <v>599</v>
      </c>
      <c r="B98" s="70">
        <v>96132</v>
      </c>
      <c r="C98" s="70" t="s">
        <v>40</v>
      </c>
      <c r="D98" s="138" t="s">
        <v>377</v>
      </c>
      <c r="E98" s="70" t="s">
        <v>71</v>
      </c>
      <c r="F98" s="139">
        <v>600.29999999999995</v>
      </c>
      <c r="G98" s="97">
        <v>21.35</v>
      </c>
      <c r="H98" s="98">
        <f t="shared" si="3"/>
        <v>26.43</v>
      </c>
      <c r="I98" s="99">
        <f t="shared" si="1"/>
        <v>15865.928999999998</v>
      </c>
      <c r="J98" s="192">
        <f t="shared" si="4"/>
        <v>2.20195571167617E-2</v>
      </c>
      <c r="K98" s="1">
        <f>F98/2</f>
        <v>300.14999999999998</v>
      </c>
    </row>
    <row r="99" spans="1:11" ht="39" customHeight="1" x14ac:dyDescent="0.2">
      <c r="A99" s="70" t="s">
        <v>600</v>
      </c>
      <c r="B99" s="70">
        <v>88489</v>
      </c>
      <c r="C99" s="70" t="s">
        <v>40</v>
      </c>
      <c r="D99" s="138" t="s">
        <v>378</v>
      </c>
      <c r="E99" s="70" t="s">
        <v>71</v>
      </c>
      <c r="F99" s="139">
        <v>600.29999999999995</v>
      </c>
      <c r="G99" s="97">
        <v>14.76</v>
      </c>
      <c r="H99" s="98">
        <f t="shared" si="3"/>
        <v>18.27</v>
      </c>
      <c r="I99" s="99">
        <f t="shared" si="1"/>
        <v>10967.481</v>
      </c>
      <c r="J99" s="192">
        <f t="shared" si="4"/>
        <v>1.5221237552903378E-2</v>
      </c>
    </row>
    <row r="100" spans="1:11" ht="39" customHeight="1" x14ac:dyDescent="0.2">
      <c r="A100" s="70" t="s">
        <v>601</v>
      </c>
      <c r="B100" s="70" t="s">
        <v>380</v>
      </c>
      <c r="C100" s="70" t="s">
        <v>40</v>
      </c>
      <c r="D100" s="138" t="s">
        <v>379</v>
      </c>
      <c r="E100" s="70" t="s">
        <v>71</v>
      </c>
      <c r="F100" s="139">
        <v>229.62</v>
      </c>
      <c r="G100" s="97">
        <v>37.75</v>
      </c>
      <c r="H100" s="98">
        <f t="shared" si="3"/>
        <v>46.73</v>
      </c>
      <c r="I100" s="99">
        <f t="shared" si="1"/>
        <v>10730.142599999999</v>
      </c>
      <c r="J100" s="192">
        <f t="shared" si="4"/>
        <v>1.4891847042281477E-2</v>
      </c>
    </row>
    <row r="101" spans="1:11" ht="39" customHeight="1" x14ac:dyDescent="0.2">
      <c r="A101" s="70" t="s">
        <v>602</v>
      </c>
      <c r="B101" s="70" t="s">
        <v>382</v>
      </c>
      <c r="C101" s="70" t="s">
        <v>40</v>
      </c>
      <c r="D101" s="138" t="s">
        <v>381</v>
      </c>
      <c r="E101" s="70" t="s">
        <v>71</v>
      </c>
      <c r="F101" s="139">
        <v>229.62</v>
      </c>
      <c r="G101" s="97">
        <v>17.55</v>
      </c>
      <c r="H101" s="98">
        <f t="shared" si="3"/>
        <v>21.73</v>
      </c>
      <c r="I101" s="99">
        <f t="shared" si="1"/>
        <v>4989.6426000000001</v>
      </c>
      <c r="J101" s="192">
        <f t="shared" si="4"/>
        <v>6.9248841478445648E-3</v>
      </c>
    </row>
    <row r="102" spans="1:11" ht="25.5" customHeight="1" x14ac:dyDescent="0.2">
      <c r="A102" s="62">
        <v>12</v>
      </c>
      <c r="B102" s="72"/>
      <c r="C102" s="72"/>
      <c r="D102" s="64" t="s">
        <v>385</v>
      </c>
      <c r="E102" s="102"/>
      <c r="F102" s="73"/>
      <c r="G102" s="74"/>
      <c r="H102" s="75"/>
      <c r="I102" s="168">
        <f>I103+I133</f>
        <v>17888.360699999997</v>
      </c>
      <c r="J102" s="192"/>
    </row>
    <row r="103" spans="1:11" ht="20.25" customHeight="1" x14ac:dyDescent="0.2">
      <c r="A103" s="119" t="s">
        <v>603</v>
      </c>
      <c r="B103" s="120"/>
      <c r="C103" s="120"/>
      <c r="D103" s="121" t="s">
        <v>386</v>
      </c>
      <c r="E103" s="122"/>
      <c r="F103" s="123"/>
      <c r="G103" s="124"/>
      <c r="H103" s="125"/>
      <c r="I103" s="126">
        <f>SUM(I104:I132)</f>
        <v>11952.0607</v>
      </c>
      <c r="J103" s="192">
        <f t="shared" si="4"/>
        <v>1.6587688199452603E-2</v>
      </c>
    </row>
    <row r="104" spans="1:11" ht="39" customHeight="1" x14ac:dyDescent="0.2">
      <c r="A104" s="70" t="s">
        <v>604</v>
      </c>
      <c r="B104" s="142">
        <v>89446</v>
      </c>
      <c r="C104" s="142" t="s">
        <v>40</v>
      </c>
      <c r="D104" s="138" t="s">
        <v>388</v>
      </c>
      <c r="E104" s="70" t="s">
        <v>123</v>
      </c>
      <c r="F104" s="139">
        <v>93.14</v>
      </c>
      <c r="G104" s="97">
        <v>5.92</v>
      </c>
      <c r="H104" s="98">
        <f t="shared" si="3"/>
        <v>7.33</v>
      </c>
      <c r="I104" s="99">
        <f t="shared" si="1"/>
        <v>682.71619999999996</v>
      </c>
      <c r="J104" s="192">
        <f t="shared" si="4"/>
        <v>9.4750886383258772E-4</v>
      </c>
    </row>
    <row r="105" spans="1:11" ht="39" customHeight="1" x14ac:dyDescent="0.2">
      <c r="A105" s="70" t="s">
        <v>605</v>
      </c>
      <c r="B105" s="142">
        <v>89449</v>
      </c>
      <c r="C105" s="142" t="s">
        <v>40</v>
      </c>
      <c r="D105" s="138" t="s">
        <v>389</v>
      </c>
      <c r="E105" s="70" t="s">
        <v>123</v>
      </c>
      <c r="F105" s="139">
        <v>51.78</v>
      </c>
      <c r="G105" s="97">
        <v>19.73</v>
      </c>
      <c r="H105" s="98">
        <f t="shared" si="3"/>
        <v>24.42</v>
      </c>
      <c r="I105" s="99">
        <f t="shared" si="1"/>
        <v>1264.4676000000002</v>
      </c>
      <c r="J105" s="192">
        <f t="shared" si="4"/>
        <v>1.7548935546411806E-3</v>
      </c>
    </row>
    <row r="106" spans="1:11" ht="39" customHeight="1" x14ac:dyDescent="0.2">
      <c r="A106" s="70" t="s">
        <v>606</v>
      </c>
      <c r="B106" s="142">
        <v>89450</v>
      </c>
      <c r="C106" s="142" t="s">
        <v>40</v>
      </c>
      <c r="D106" s="138" t="s">
        <v>390</v>
      </c>
      <c r="E106" s="70" t="s">
        <v>123</v>
      </c>
      <c r="F106" s="139">
        <v>3.1</v>
      </c>
      <c r="G106" s="97">
        <v>31.47</v>
      </c>
      <c r="H106" s="98">
        <f t="shared" si="3"/>
        <v>38.96</v>
      </c>
      <c r="I106" s="99">
        <f t="shared" si="1"/>
        <v>120.77600000000001</v>
      </c>
      <c r="J106" s="192">
        <f t="shared" si="4"/>
        <v>1.6761918134979752E-4</v>
      </c>
    </row>
    <row r="107" spans="1:11" ht="39" customHeight="1" x14ac:dyDescent="0.2">
      <c r="A107" s="70" t="s">
        <v>607</v>
      </c>
      <c r="B107" s="142">
        <v>89451</v>
      </c>
      <c r="C107" s="142" t="s">
        <v>40</v>
      </c>
      <c r="D107" s="138" t="s">
        <v>391</v>
      </c>
      <c r="E107" s="70" t="s">
        <v>123</v>
      </c>
      <c r="F107" s="139">
        <v>20.59</v>
      </c>
      <c r="G107" s="97">
        <v>51.14</v>
      </c>
      <c r="H107" s="98">
        <f t="shared" si="3"/>
        <v>63.31</v>
      </c>
      <c r="I107" s="99">
        <f t="shared" si="1"/>
        <v>1303.5529000000001</v>
      </c>
      <c r="J107" s="192">
        <f t="shared" si="4"/>
        <v>1.8091381561250123E-3</v>
      </c>
    </row>
    <row r="108" spans="1:11" ht="39" customHeight="1" x14ac:dyDescent="0.2">
      <c r="A108" s="70" t="s">
        <v>608</v>
      </c>
      <c r="B108" s="142">
        <v>89452</v>
      </c>
      <c r="C108" s="142" t="s">
        <v>40</v>
      </c>
      <c r="D108" s="138" t="s">
        <v>392</v>
      </c>
      <c r="E108" s="70" t="s">
        <v>123</v>
      </c>
      <c r="F108" s="139">
        <v>1.4</v>
      </c>
      <c r="G108" s="97">
        <v>70.34</v>
      </c>
      <c r="H108" s="98">
        <f t="shared" si="3"/>
        <v>87.07</v>
      </c>
      <c r="I108" s="99">
        <f t="shared" si="1"/>
        <v>121.89799999999998</v>
      </c>
      <c r="J108" s="192">
        <f t="shared" si="4"/>
        <v>1.6917635099835741E-4</v>
      </c>
    </row>
    <row r="109" spans="1:11" ht="39" customHeight="1" x14ac:dyDescent="0.2">
      <c r="A109" s="70" t="s">
        <v>609</v>
      </c>
      <c r="B109" s="142">
        <v>89383</v>
      </c>
      <c r="C109" s="142" t="s">
        <v>40</v>
      </c>
      <c r="D109" s="138" t="s">
        <v>393</v>
      </c>
      <c r="E109" s="100" t="s">
        <v>72</v>
      </c>
      <c r="F109" s="139">
        <v>44</v>
      </c>
      <c r="G109" s="97">
        <v>7.75</v>
      </c>
      <c r="H109" s="98">
        <f t="shared" si="3"/>
        <v>9.59</v>
      </c>
      <c r="I109" s="99">
        <f t="shared" si="1"/>
        <v>421.96</v>
      </c>
      <c r="J109" s="192">
        <f t="shared" si="4"/>
        <v>5.8561791881135781E-4</v>
      </c>
    </row>
    <row r="110" spans="1:11" ht="39" customHeight="1" x14ac:dyDescent="0.2">
      <c r="A110" s="70" t="s">
        <v>610</v>
      </c>
      <c r="B110" s="142">
        <v>89596</v>
      </c>
      <c r="C110" s="142" t="s">
        <v>40</v>
      </c>
      <c r="D110" s="138" t="s">
        <v>394</v>
      </c>
      <c r="E110" s="100" t="s">
        <v>72</v>
      </c>
      <c r="F110" s="139">
        <v>8</v>
      </c>
      <c r="G110" s="97">
        <v>11.67</v>
      </c>
      <c r="H110" s="98">
        <f t="shared" si="3"/>
        <v>14.45</v>
      </c>
      <c r="I110" s="99">
        <f t="shared" si="1"/>
        <v>115.6</v>
      </c>
      <c r="J110" s="192">
        <f t="shared" si="4"/>
        <v>1.6043566076071893E-4</v>
      </c>
    </row>
    <row r="111" spans="1:11" ht="39" customHeight="1" x14ac:dyDescent="0.2">
      <c r="A111" s="70" t="s">
        <v>611</v>
      </c>
      <c r="B111" s="142">
        <v>89613</v>
      </c>
      <c r="C111" s="142" t="s">
        <v>40</v>
      </c>
      <c r="D111" s="138" t="s">
        <v>395</v>
      </c>
      <c r="E111" s="100" t="s">
        <v>72</v>
      </c>
      <c r="F111" s="139">
        <v>4</v>
      </c>
      <c r="G111" s="97">
        <v>33.08</v>
      </c>
      <c r="H111" s="98">
        <f t="shared" si="3"/>
        <v>40.950000000000003</v>
      </c>
      <c r="I111" s="99">
        <f t="shared" si="1"/>
        <v>163.80000000000001</v>
      </c>
      <c r="J111" s="192">
        <f t="shared" si="4"/>
        <v>2.2733011446890799E-4</v>
      </c>
    </row>
    <row r="112" spans="1:11" ht="39" customHeight="1" x14ac:dyDescent="0.2">
      <c r="A112" s="70" t="s">
        <v>612</v>
      </c>
      <c r="B112" s="142">
        <v>89616</v>
      </c>
      <c r="C112" s="142" t="s">
        <v>40</v>
      </c>
      <c r="D112" s="138" t="s">
        <v>396</v>
      </c>
      <c r="E112" s="100" t="s">
        <v>72</v>
      </c>
      <c r="F112" s="139">
        <v>2</v>
      </c>
      <c r="G112" s="97">
        <v>44.05</v>
      </c>
      <c r="H112" s="98">
        <f t="shared" si="3"/>
        <v>54.53</v>
      </c>
      <c r="I112" s="99">
        <f t="shared" si="1"/>
        <v>109.06</v>
      </c>
      <c r="J112" s="192">
        <f t="shared" si="4"/>
        <v>1.5135911040280284E-4</v>
      </c>
    </row>
    <row r="113" spans="1:10" ht="39" customHeight="1" x14ac:dyDescent="0.2">
      <c r="A113" s="70" t="s">
        <v>613</v>
      </c>
      <c r="B113" s="142">
        <v>89605</v>
      </c>
      <c r="C113" s="142" t="s">
        <v>40</v>
      </c>
      <c r="D113" s="138" t="s">
        <v>397</v>
      </c>
      <c r="E113" s="100" t="s">
        <v>72</v>
      </c>
      <c r="F113" s="139">
        <v>6</v>
      </c>
      <c r="G113" s="97">
        <v>16.350000000000001</v>
      </c>
      <c r="H113" s="98">
        <f t="shared" si="3"/>
        <v>20.239999999999998</v>
      </c>
      <c r="I113" s="99">
        <f t="shared" si="1"/>
        <v>121.44</v>
      </c>
      <c r="J113" s="192">
        <f t="shared" si="4"/>
        <v>1.6854071490295596E-4</v>
      </c>
    </row>
    <row r="114" spans="1:10" ht="39" customHeight="1" x14ac:dyDescent="0.2">
      <c r="A114" s="70" t="s">
        <v>614</v>
      </c>
      <c r="B114" s="142">
        <v>89579</v>
      </c>
      <c r="C114" s="142" t="s">
        <v>40</v>
      </c>
      <c r="D114" s="138" t="s">
        <v>398</v>
      </c>
      <c r="E114" s="100" t="s">
        <v>72</v>
      </c>
      <c r="F114" s="139">
        <v>30</v>
      </c>
      <c r="G114" s="97">
        <v>12.93</v>
      </c>
      <c r="H114" s="98">
        <f t="shared" si="3"/>
        <v>16.010000000000002</v>
      </c>
      <c r="I114" s="99">
        <f t="shared" si="1"/>
        <v>480.30000000000007</v>
      </c>
      <c r="J114" s="192">
        <f t="shared" si="4"/>
        <v>6.6658518912952696E-4</v>
      </c>
    </row>
    <row r="115" spans="1:10" ht="39" customHeight="1" x14ac:dyDescent="0.2">
      <c r="A115" s="70" t="s">
        <v>615</v>
      </c>
      <c r="B115" s="142">
        <v>89485</v>
      </c>
      <c r="C115" s="142" t="s">
        <v>40</v>
      </c>
      <c r="D115" s="138" t="s">
        <v>399</v>
      </c>
      <c r="E115" s="100" t="s">
        <v>72</v>
      </c>
      <c r="F115" s="139">
        <v>3</v>
      </c>
      <c r="G115" s="97">
        <v>7.09</v>
      </c>
      <c r="H115" s="98">
        <f t="shared" si="3"/>
        <v>8.7799999999999994</v>
      </c>
      <c r="I115" s="99">
        <f t="shared" si="1"/>
        <v>26.339999999999996</v>
      </c>
      <c r="J115" s="192">
        <f t="shared" si="4"/>
        <v>3.6556014744267615E-5</v>
      </c>
    </row>
    <row r="116" spans="1:10" ht="39" customHeight="1" x14ac:dyDescent="0.2">
      <c r="A116" s="70" t="s">
        <v>616</v>
      </c>
      <c r="B116" s="142">
        <v>89502</v>
      </c>
      <c r="C116" s="142" t="s">
        <v>40</v>
      </c>
      <c r="D116" s="138" t="s">
        <v>400</v>
      </c>
      <c r="E116" s="100" t="s">
        <v>72</v>
      </c>
      <c r="F116" s="139">
        <v>2</v>
      </c>
      <c r="G116" s="97">
        <v>18.920000000000002</v>
      </c>
      <c r="H116" s="98">
        <f t="shared" si="3"/>
        <v>23.42</v>
      </c>
      <c r="I116" s="99">
        <f t="shared" si="1"/>
        <v>46.84</v>
      </c>
      <c r="J116" s="192">
        <f t="shared" si="4"/>
        <v>6.5006975346298241E-5</v>
      </c>
    </row>
    <row r="117" spans="1:10" ht="39" customHeight="1" x14ac:dyDescent="0.2">
      <c r="A117" s="70" t="s">
        <v>617</v>
      </c>
      <c r="B117" s="142">
        <v>89515</v>
      </c>
      <c r="C117" s="142" t="s">
        <v>40</v>
      </c>
      <c r="D117" s="138" t="s">
        <v>401</v>
      </c>
      <c r="E117" s="100" t="s">
        <v>72</v>
      </c>
      <c r="F117" s="139">
        <v>2</v>
      </c>
      <c r="G117" s="97">
        <v>88.47</v>
      </c>
      <c r="H117" s="98">
        <f t="shared" si="3"/>
        <v>109.52</v>
      </c>
      <c r="I117" s="99">
        <f t="shared" si="1"/>
        <v>219.04</v>
      </c>
      <c r="J117" s="192">
        <f t="shared" si="4"/>
        <v>3.0399504440335533E-4</v>
      </c>
    </row>
    <row r="118" spans="1:10" ht="39" customHeight="1" x14ac:dyDescent="0.2">
      <c r="A118" s="70" t="s">
        <v>618</v>
      </c>
      <c r="B118" s="142">
        <v>89521</v>
      </c>
      <c r="C118" s="142" t="s">
        <v>40</v>
      </c>
      <c r="D118" s="138" t="s">
        <v>402</v>
      </c>
      <c r="E118" s="100" t="s">
        <v>72</v>
      </c>
      <c r="F118" s="139">
        <v>2</v>
      </c>
      <c r="G118" s="97">
        <v>131.56</v>
      </c>
      <c r="H118" s="98">
        <f t="shared" si="3"/>
        <v>162.86000000000001</v>
      </c>
      <c r="I118" s="99">
        <f t="shared" si="1"/>
        <v>325.72000000000003</v>
      </c>
      <c r="J118" s="192">
        <f t="shared" si="4"/>
        <v>4.5205106767284928E-4</v>
      </c>
    </row>
    <row r="119" spans="1:10" ht="39" customHeight="1" x14ac:dyDescent="0.2">
      <c r="A119" s="70" t="s">
        <v>619</v>
      </c>
      <c r="B119" s="142">
        <v>89362</v>
      </c>
      <c r="C119" s="142" t="s">
        <v>40</v>
      </c>
      <c r="D119" s="138" t="s">
        <v>403</v>
      </c>
      <c r="E119" s="100" t="s">
        <v>72</v>
      </c>
      <c r="F119" s="139">
        <v>88</v>
      </c>
      <c r="G119" s="97">
        <v>11.19</v>
      </c>
      <c r="H119" s="98">
        <f t="shared" si="3"/>
        <v>13.85</v>
      </c>
      <c r="I119" s="99">
        <f t="shared" si="1"/>
        <v>1218.8</v>
      </c>
      <c r="J119" s="192">
        <f t="shared" si="4"/>
        <v>1.6915136966709709E-3</v>
      </c>
    </row>
    <row r="120" spans="1:10" ht="39" customHeight="1" x14ac:dyDescent="0.2">
      <c r="A120" s="70" t="s">
        <v>620</v>
      </c>
      <c r="B120" s="142">
        <v>89501</v>
      </c>
      <c r="C120" s="142" t="s">
        <v>40</v>
      </c>
      <c r="D120" s="138" t="s">
        <v>404</v>
      </c>
      <c r="E120" s="100" t="s">
        <v>72</v>
      </c>
      <c r="F120" s="139">
        <v>18</v>
      </c>
      <c r="G120" s="97">
        <v>16.21</v>
      </c>
      <c r="H120" s="98">
        <f t="shared" si="3"/>
        <v>20.07</v>
      </c>
      <c r="I120" s="99">
        <f t="shared" si="1"/>
        <v>361.26</v>
      </c>
      <c r="J120" s="192">
        <f t="shared" si="4"/>
        <v>5.0137531839461349E-4</v>
      </c>
    </row>
    <row r="121" spans="1:10" ht="39" customHeight="1" x14ac:dyDescent="0.2">
      <c r="A121" s="70" t="s">
        <v>621</v>
      </c>
      <c r="B121" s="142">
        <v>89505</v>
      </c>
      <c r="C121" s="142" t="s">
        <v>40</v>
      </c>
      <c r="D121" s="138" t="s">
        <v>405</v>
      </c>
      <c r="E121" s="100" t="s">
        <v>72</v>
      </c>
      <c r="F121" s="139">
        <v>2</v>
      </c>
      <c r="G121" s="97">
        <v>44.77</v>
      </c>
      <c r="H121" s="98">
        <f t="shared" si="3"/>
        <v>55.42</v>
      </c>
      <c r="I121" s="99">
        <f t="shared" si="1"/>
        <v>110.84</v>
      </c>
      <c r="J121" s="192">
        <f t="shared" si="4"/>
        <v>1.538294864941011E-4</v>
      </c>
    </row>
    <row r="122" spans="1:10" ht="39" customHeight="1" x14ac:dyDescent="0.2">
      <c r="A122" s="70" t="s">
        <v>622</v>
      </c>
      <c r="B122" s="142">
        <v>89519</v>
      </c>
      <c r="C122" s="142" t="s">
        <v>40</v>
      </c>
      <c r="D122" s="138" t="s">
        <v>406</v>
      </c>
      <c r="E122" s="100" t="s">
        <v>72</v>
      </c>
      <c r="F122" s="139">
        <v>15</v>
      </c>
      <c r="G122" s="97">
        <v>51.09</v>
      </c>
      <c r="H122" s="98">
        <f t="shared" si="3"/>
        <v>63.24</v>
      </c>
      <c r="I122" s="99">
        <f t="shared" si="1"/>
        <v>948.6</v>
      </c>
      <c r="J122" s="192">
        <f t="shared" si="4"/>
        <v>1.3165161574188408E-3</v>
      </c>
    </row>
    <row r="123" spans="1:10" ht="39" customHeight="1" x14ac:dyDescent="0.2">
      <c r="A123" s="70" t="s">
        <v>623</v>
      </c>
      <c r="B123" s="142">
        <v>89521</v>
      </c>
      <c r="C123" s="142" t="s">
        <v>40</v>
      </c>
      <c r="D123" s="138" t="s">
        <v>407</v>
      </c>
      <c r="E123" s="100" t="s">
        <v>72</v>
      </c>
      <c r="F123" s="139">
        <v>2</v>
      </c>
      <c r="G123" s="97">
        <v>131.56</v>
      </c>
      <c r="H123" s="98">
        <f t="shared" si="3"/>
        <v>162.86000000000001</v>
      </c>
      <c r="I123" s="99">
        <f t="shared" si="1"/>
        <v>325.72000000000003</v>
      </c>
      <c r="J123" s="192">
        <f t="shared" si="4"/>
        <v>4.5205106767284928E-4</v>
      </c>
    </row>
    <row r="124" spans="1:10" ht="39" customHeight="1" x14ac:dyDescent="0.2">
      <c r="A124" s="70" t="s">
        <v>624</v>
      </c>
      <c r="B124" s="142">
        <v>90373</v>
      </c>
      <c r="C124" s="142" t="s">
        <v>40</v>
      </c>
      <c r="D124" s="138" t="s">
        <v>408</v>
      </c>
      <c r="E124" s="100" t="s">
        <v>72</v>
      </c>
      <c r="F124" s="139">
        <v>38</v>
      </c>
      <c r="G124" s="97">
        <v>14.82</v>
      </c>
      <c r="H124" s="98">
        <f t="shared" si="3"/>
        <v>18.350000000000001</v>
      </c>
      <c r="I124" s="99">
        <f t="shared" si="1"/>
        <v>697.30000000000007</v>
      </c>
      <c r="J124" s="192">
        <f t="shared" si="4"/>
        <v>9.6774901599004615E-4</v>
      </c>
    </row>
    <row r="125" spans="1:10" ht="39" customHeight="1" x14ac:dyDescent="0.2">
      <c r="A125" s="70" t="s">
        <v>625</v>
      </c>
      <c r="B125" s="142">
        <v>89366</v>
      </c>
      <c r="C125" s="142" t="s">
        <v>40</v>
      </c>
      <c r="D125" s="138" t="s">
        <v>409</v>
      </c>
      <c r="E125" s="100" t="s">
        <v>72</v>
      </c>
      <c r="F125" s="139">
        <v>10</v>
      </c>
      <c r="G125" s="97">
        <v>18.399999999999999</v>
      </c>
      <c r="H125" s="98">
        <f t="shared" si="3"/>
        <v>22.78</v>
      </c>
      <c r="I125" s="99">
        <f t="shared" si="1"/>
        <v>227.8</v>
      </c>
      <c r="J125" s="192">
        <f t="shared" si="4"/>
        <v>3.1615262561671088E-4</v>
      </c>
    </row>
    <row r="126" spans="1:10" ht="39" customHeight="1" x14ac:dyDescent="0.2">
      <c r="A126" s="70" t="s">
        <v>626</v>
      </c>
      <c r="B126" s="142">
        <v>89395</v>
      </c>
      <c r="C126" s="142" t="s">
        <v>40</v>
      </c>
      <c r="D126" s="138" t="s">
        <v>410</v>
      </c>
      <c r="E126" s="100" t="s">
        <v>72</v>
      </c>
      <c r="F126" s="139">
        <v>12</v>
      </c>
      <c r="G126" s="97">
        <v>15.4</v>
      </c>
      <c r="H126" s="98">
        <f t="shared" si="3"/>
        <v>19.059999999999999</v>
      </c>
      <c r="I126" s="99">
        <f t="shared" si="1"/>
        <v>228.71999999999997</v>
      </c>
      <c r="J126" s="192">
        <f t="shared" si="4"/>
        <v>3.1742944921446048E-4</v>
      </c>
    </row>
    <row r="127" spans="1:10" ht="39" customHeight="1" x14ac:dyDescent="0.2">
      <c r="A127" s="70" t="s">
        <v>627</v>
      </c>
      <c r="B127" s="142">
        <v>89625</v>
      </c>
      <c r="C127" s="142" t="s">
        <v>40</v>
      </c>
      <c r="D127" s="138" t="s">
        <v>411</v>
      </c>
      <c r="E127" s="100" t="s">
        <v>72</v>
      </c>
      <c r="F127" s="139">
        <v>8</v>
      </c>
      <c r="G127" s="97">
        <v>25.4</v>
      </c>
      <c r="H127" s="98">
        <f t="shared" si="3"/>
        <v>31.44</v>
      </c>
      <c r="I127" s="99">
        <f t="shared" si="1"/>
        <v>251.52</v>
      </c>
      <c r="J127" s="192">
        <f t="shared" si="4"/>
        <v>3.4907246881086531E-4</v>
      </c>
    </row>
    <row r="128" spans="1:10" ht="39" customHeight="1" x14ac:dyDescent="0.2">
      <c r="A128" s="70" t="s">
        <v>628</v>
      </c>
      <c r="B128" s="142">
        <v>89629</v>
      </c>
      <c r="C128" s="142" t="s">
        <v>40</v>
      </c>
      <c r="D128" s="138" t="s">
        <v>412</v>
      </c>
      <c r="E128" s="100" t="s">
        <v>72</v>
      </c>
      <c r="F128" s="139">
        <v>2</v>
      </c>
      <c r="G128" s="97">
        <v>86.76</v>
      </c>
      <c r="H128" s="98">
        <f t="shared" si="3"/>
        <v>107.4</v>
      </c>
      <c r="I128" s="99">
        <f t="shared" si="1"/>
        <v>214.8</v>
      </c>
      <c r="J128" s="192">
        <f t="shared" si="4"/>
        <v>2.9811055303981341E-4</v>
      </c>
    </row>
    <row r="129" spans="1:10" ht="39" customHeight="1" x14ac:dyDescent="0.2">
      <c r="A129" s="70" t="s">
        <v>629</v>
      </c>
      <c r="B129" s="142">
        <v>89631</v>
      </c>
      <c r="C129" s="142" t="s">
        <v>40</v>
      </c>
      <c r="D129" s="138" t="s">
        <v>413</v>
      </c>
      <c r="E129" s="100" t="s">
        <v>72</v>
      </c>
      <c r="F129" s="139">
        <v>2</v>
      </c>
      <c r="G129" s="97">
        <v>86.76</v>
      </c>
      <c r="H129" s="98">
        <f t="shared" si="3"/>
        <v>107.4</v>
      </c>
      <c r="I129" s="99">
        <f t="shared" si="1"/>
        <v>214.8</v>
      </c>
      <c r="J129" s="192">
        <f t="shared" si="4"/>
        <v>2.9811055303981341E-4</v>
      </c>
    </row>
    <row r="130" spans="1:10" ht="39" customHeight="1" x14ac:dyDescent="0.2">
      <c r="A130" s="70" t="s">
        <v>630</v>
      </c>
      <c r="B130" s="142">
        <v>89627</v>
      </c>
      <c r="C130" s="142" t="s">
        <v>40</v>
      </c>
      <c r="D130" s="138" t="s">
        <v>414</v>
      </c>
      <c r="E130" s="100" t="s">
        <v>72</v>
      </c>
      <c r="F130" s="139">
        <v>8</v>
      </c>
      <c r="G130" s="97">
        <v>113.49</v>
      </c>
      <c r="H130" s="98">
        <f t="shared" si="3"/>
        <v>140.49</v>
      </c>
      <c r="I130" s="99">
        <f t="shared" si="1"/>
        <v>1123.92</v>
      </c>
      <c r="J130" s="192">
        <f t="shared" si="4"/>
        <v>1.5598343238943534E-3</v>
      </c>
    </row>
    <row r="131" spans="1:10" ht="39" customHeight="1" x14ac:dyDescent="0.2">
      <c r="A131" s="70" t="s">
        <v>631</v>
      </c>
      <c r="B131" s="142">
        <v>89396</v>
      </c>
      <c r="C131" s="142" t="s">
        <v>40</v>
      </c>
      <c r="D131" s="138" t="s">
        <v>415</v>
      </c>
      <c r="E131" s="100" t="s">
        <v>72</v>
      </c>
      <c r="F131" s="139">
        <v>9</v>
      </c>
      <c r="G131" s="97">
        <v>23.06</v>
      </c>
      <c r="H131" s="98">
        <f t="shared" si="3"/>
        <v>28.55</v>
      </c>
      <c r="I131" s="99">
        <f t="shared" si="1"/>
        <v>256.95</v>
      </c>
      <c r="J131" s="192">
        <f t="shared" si="4"/>
        <v>3.5660850374106168E-4</v>
      </c>
    </row>
    <row r="132" spans="1:10" ht="39" customHeight="1" x14ac:dyDescent="0.2">
      <c r="A132" s="70" t="s">
        <v>632</v>
      </c>
      <c r="B132" s="142">
        <v>90374</v>
      </c>
      <c r="C132" s="142" t="s">
        <v>40</v>
      </c>
      <c r="D132" s="138" t="s">
        <v>416</v>
      </c>
      <c r="E132" s="100" t="s">
        <v>72</v>
      </c>
      <c r="F132" s="139">
        <v>8</v>
      </c>
      <c r="G132" s="97">
        <v>24.99</v>
      </c>
      <c r="H132" s="98">
        <f t="shared" si="3"/>
        <v>30.94</v>
      </c>
      <c r="I132" s="99">
        <f t="shared" si="1"/>
        <v>247.52</v>
      </c>
      <c r="J132" s="192">
        <f t="shared" si="4"/>
        <v>3.4352106186412765E-4</v>
      </c>
    </row>
    <row r="133" spans="1:10" ht="21.75" customHeight="1" x14ac:dyDescent="0.2">
      <c r="A133" s="119" t="s">
        <v>633</v>
      </c>
      <c r="B133" s="120"/>
      <c r="C133" s="143"/>
      <c r="D133" s="121" t="s">
        <v>387</v>
      </c>
      <c r="E133" s="122"/>
      <c r="F133" s="123"/>
      <c r="G133" s="124"/>
      <c r="H133" s="125"/>
      <c r="I133" s="126">
        <f>SUM(I134:I136)</f>
        <v>5936.2999999999993</v>
      </c>
      <c r="J133" s="192"/>
    </row>
    <row r="134" spans="1:10" ht="39" customHeight="1" x14ac:dyDescent="0.2">
      <c r="A134" s="188" t="s">
        <v>634</v>
      </c>
      <c r="B134" s="142">
        <v>94794</v>
      </c>
      <c r="C134" s="142" t="s">
        <v>40</v>
      </c>
      <c r="D134" s="159" t="s">
        <v>417</v>
      </c>
      <c r="E134" s="160" t="s">
        <v>72</v>
      </c>
      <c r="F134" s="139">
        <v>4</v>
      </c>
      <c r="G134" s="154">
        <v>260.10000000000002</v>
      </c>
      <c r="H134" s="161">
        <f t="shared" si="3"/>
        <v>321.98</v>
      </c>
      <c r="I134" s="162">
        <f t="shared" ref="I134:I172" si="5">H134*F134</f>
        <v>1287.92</v>
      </c>
      <c r="J134" s="192">
        <f t="shared" si="4"/>
        <v>1.7874420087105982E-3</v>
      </c>
    </row>
    <row r="135" spans="1:10" ht="39" customHeight="1" x14ac:dyDescent="0.2">
      <c r="A135" s="188" t="s">
        <v>635</v>
      </c>
      <c r="B135" s="142">
        <v>89987</v>
      </c>
      <c r="C135" s="142" t="s">
        <v>40</v>
      </c>
      <c r="D135" s="159" t="s">
        <v>418</v>
      </c>
      <c r="E135" s="160" t="s">
        <v>72</v>
      </c>
      <c r="F135" s="139">
        <v>18</v>
      </c>
      <c r="G135" s="154">
        <v>146.76</v>
      </c>
      <c r="H135" s="161">
        <f t="shared" si="3"/>
        <v>181.67</v>
      </c>
      <c r="I135" s="162">
        <f t="shared" si="5"/>
        <v>3270.06</v>
      </c>
      <c r="J135" s="192">
        <f t="shared" si="4"/>
        <v>4.5383584500622541E-3</v>
      </c>
    </row>
    <row r="136" spans="1:10" ht="39" customHeight="1" x14ac:dyDescent="0.2">
      <c r="A136" s="188" t="s">
        <v>636</v>
      </c>
      <c r="B136" s="142">
        <v>89985</v>
      </c>
      <c r="C136" s="142" t="s">
        <v>40</v>
      </c>
      <c r="D136" s="159" t="s">
        <v>419</v>
      </c>
      <c r="E136" s="160" t="s">
        <v>72</v>
      </c>
      <c r="F136" s="139">
        <v>8</v>
      </c>
      <c r="G136" s="154">
        <v>139.18</v>
      </c>
      <c r="H136" s="161">
        <f t="shared" si="3"/>
        <v>172.29</v>
      </c>
      <c r="I136" s="162">
        <f t="shared" si="5"/>
        <v>1378.32</v>
      </c>
      <c r="J136" s="192">
        <f t="shared" si="4"/>
        <v>1.9129038057068696E-3</v>
      </c>
    </row>
    <row r="137" spans="1:10" ht="23.25" customHeight="1" x14ac:dyDescent="0.2">
      <c r="A137" s="4">
        <v>13</v>
      </c>
      <c r="B137" s="148"/>
      <c r="C137" s="148"/>
      <c r="D137" s="149" t="s">
        <v>420</v>
      </c>
      <c r="E137" s="150"/>
      <c r="F137" s="151"/>
      <c r="G137" s="152"/>
      <c r="H137" s="153"/>
      <c r="I137" s="168">
        <f>SUM(I138:I142)</f>
        <v>5414.2171999999991</v>
      </c>
      <c r="J137" s="192"/>
    </row>
    <row r="138" spans="1:10" ht="28.5" customHeight="1" x14ac:dyDescent="0.2">
      <c r="A138" s="70" t="s">
        <v>637</v>
      </c>
      <c r="B138" s="142">
        <v>89848</v>
      </c>
      <c r="C138" s="142" t="s">
        <v>40</v>
      </c>
      <c r="D138" s="138" t="s">
        <v>421</v>
      </c>
      <c r="E138" s="70" t="s">
        <v>123</v>
      </c>
      <c r="F138" s="139" t="s">
        <v>485</v>
      </c>
      <c r="G138" s="140">
        <v>30.47</v>
      </c>
      <c r="H138" s="98">
        <f t="shared" si="3"/>
        <v>37.72</v>
      </c>
      <c r="I138" s="99">
        <f t="shared" si="5"/>
        <v>2197.5672</v>
      </c>
      <c r="J138" s="192">
        <f t="shared" si="4"/>
        <v>3.0498974550007179E-3</v>
      </c>
    </row>
    <row r="139" spans="1:10" ht="28.5" customHeight="1" x14ac:dyDescent="0.2">
      <c r="A139" s="70" t="s">
        <v>638</v>
      </c>
      <c r="B139" s="142">
        <v>89746</v>
      </c>
      <c r="C139" s="142" t="s">
        <v>40</v>
      </c>
      <c r="D139" s="94" t="s">
        <v>422</v>
      </c>
      <c r="E139" s="100" t="s">
        <v>72</v>
      </c>
      <c r="F139" s="139">
        <v>3</v>
      </c>
      <c r="G139" s="140">
        <v>30.45</v>
      </c>
      <c r="H139" s="98">
        <f t="shared" ref="H139:H174" si="6">ROUND(G139+(G139*$I$10),2)</f>
        <v>37.69</v>
      </c>
      <c r="I139" s="99">
        <f t="shared" si="5"/>
        <v>113.07</v>
      </c>
      <c r="J139" s="192">
        <f t="shared" si="4"/>
        <v>1.5692439586690736E-4</v>
      </c>
    </row>
    <row r="140" spans="1:10" ht="28.5" customHeight="1" x14ac:dyDescent="0.2">
      <c r="A140" s="70" t="s">
        <v>639</v>
      </c>
      <c r="B140" s="142">
        <v>89744</v>
      </c>
      <c r="C140" s="142" t="s">
        <v>40</v>
      </c>
      <c r="D140" s="94" t="s">
        <v>423</v>
      </c>
      <c r="E140" s="100" t="s">
        <v>72</v>
      </c>
      <c r="F140" s="139">
        <v>4</v>
      </c>
      <c r="G140" s="140">
        <v>29.6</v>
      </c>
      <c r="H140" s="98">
        <f t="shared" si="6"/>
        <v>36.64</v>
      </c>
      <c r="I140" s="99">
        <f t="shared" si="5"/>
        <v>146.56</v>
      </c>
      <c r="J140" s="192">
        <f t="shared" si="4"/>
        <v>2.034035505284686E-4</v>
      </c>
    </row>
    <row r="141" spans="1:10" ht="28.5" customHeight="1" x14ac:dyDescent="0.2">
      <c r="A141" s="70" t="s">
        <v>640</v>
      </c>
      <c r="B141" s="142">
        <v>89567</v>
      </c>
      <c r="C141" s="142" t="s">
        <v>40</v>
      </c>
      <c r="D141" s="94" t="s">
        <v>424</v>
      </c>
      <c r="E141" s="100" t="s">
        <v>72</v>
      </c>
      <c r="F141" s="139">
        <v>1</v>
      </c>
      <c r="G141" s="140">
        <v>81.58</v>
      </c>
      <c r="H141" s="98">
        <f t="shared" si="6"/>
        <v>100.99</v>
      </c>
      <c r="I141" s="99">
        <f t="shared" si="5"/>
        <v>100.99</v>
      </c>
      <c r="J141" s="192">
        <f t="shared" si="4"/>
        <v>1.4015914688775958E-4</v>
      </c>
    </row>
    <row r="142" spans="1:10" ht="39" customHeight="1" x14ac:dyDescent="0.2">
      <c r="A142" s="70" t="s">
        <v>641</v>
      </c>
      <c r="B142" s="142" t="s">
        <v>482</v>
      </c>
      <c r="C142" s="142" t="s">
        <v>76</v>
      </c>
      <c r="D142" s="94" t="s">
        <v>483</v>
      </c>
      <c r="E142" s="100" t="s">
        <v>72</v>
      </c>
      <c r="F142" s="139">
        <v>3</v>
      </c>
      <c r="G142" s="140">
        <v>769.05</v>
      </c>
      <c r="H142" s="98">
        <f t="shared" si="6"/>
        <v>952.01</v>
      </c>
      <c r="I142" s="99">
        <f t="shared" si="5"/>
        <v>2856.0299999999997</v>
      </c>
      <c r="J142" s="192">
        <f t="shared" si="4"/>
        <v>3.9637461955228034E-3</v>
      </c>
    </row>
    <row r="143" spans="1:10" ht="23.25" customHeight="1" x14ac:dyDescent="0.2">
      <c r="A143" s="62">
        <v>14</v>
      </c>
      <c r="B143" s="72"/>
      <c r="C143" s="72"/>
      <c r="D143" s="64" t="s">
        <v>425</v>
      </c>
      <c r="E143" s="102"/>
      <c r="F143" s="73"/>
      <c r="G143" s="74"/>
      <c r="H143" s="75"/>
      <c r="I143" s="168">
        <f>SUM(I144:I164)</f>
        <v>10190.760900000003</v>
      </c>
      <c r="J143" s="192"/>
    </row>
    <row r="144" spans="1:10" ht="28.5" customHeight="1" x14ac:dyDescent="0.2">
      <c r="A144" s="76" t="s">
        <v>642</v>
      </c>
      <c r="B144" s="142">
        <v>89714</v>
      </c>
      <c r="C144" s="142" t="s">
        <v>40</v>
      </c>
      <c r="D144" s="94" t="s">
        <v>426</v>
      </c>
      <c r="E144" s="70" t="s">
        <v>123</v>
      </c>
      <c r="F144" s="139">
        <v>58.56</v>
      </c>
      <c r="G144" s="140">
        <v>42.8</v>
      </c>
      <c r="H144" s="98">
        <f t="shared" si="6"/>
        <v>52.98</v>
      </c>
      <c r="I144" s="99">
        <f t="shared" si="5"/>
        <v>3102.5088000000001</v>
      </c>
      <c r="J144" s="192">
        <f t="shared" ref="J144:J207" si="7">I144/$I$216</f>
        <v>4.3058222261586959E-3</v>
      </c>
    </row>
    <row r="145" spans="1:10" ht="28.5" customHeight="1" x14ac:dyDescent="0.2">
      <c r="A145" s="76" t="s">
        <v>643</v>
      </c>
      <c r="B145" s="142">
        <v>89711</v>
      </c>
      <c r="C145" s="142" t="s">
        <v>40</v>
      </c>
      <c r="D145" s="94" t="s">
        <v>427</v>
      </c>
      <c r="E145" s="70" t="s">
        <v>123</v>
      </c>
      <c r="F145" s="139">
        <v>15.16</v>
      </c>
      <c r="G145" s="140">
        <v>24.63</v>
      </c>
      <c r="H145" s="98">
        <f t="shared" si="6"/>
        <v>30.49</v>
      </c>
      <c r="I145" s="99">
        <f t="shared" si="5"/>
        <v>462.22839999999997</v>
      </c>
      <c r="J145" s="192">
        <f t="shared" si="7"/>
        <v>6.4150448768486069E-4</v>
      </c>
    </row>
    <row r="146" spans="1:10" ht="28.5" customHeight="1" x14ac:dyDescent="0.2">
      <c r="A146" s="76" t="s">
        <v>644</v>
      </c>
      <c r="B146" s="142">
        <v>89712</v>
      </c>
      <c r="C146" s="142" t="s">
        <v>40</v>
      </c>
      <c r="D146" s="94" t="s">
        <v>428</v>
      </c>
      <c r="E146" s="70" t="s">
        <v>123</v>
      </c>
      <c r="F146" s="139">
        <v>21.81</v>
      </c>
      <c r="G146" s="140">
        <v>30.72</v>
      </c>
      <c r="H146" s="98">
        <f t="shared" si="6"/>
        <v>38.03</v>
      </c>
      <c r="I146" s="99">
        <f t="shared" si="5"/>
        <v>829.43430000000001</v>
      </c>
      <c r="J146" s="192">
        <f t="shared" si="7"/>
        <v>1.1511318337206263E-3</v>
      </c>
    </row>
    <row r="147" spans="1:10" ht="28.5" customHeight="1" x14ac:dyDescent="0.2">
      <c r="A147" s="76" t="s">
        <v>645</v>
      </c>
      <c r="B147" s="142">
        <v>89511</v>
      </c>
      <c r="C147" s="142" t="s">
        <v>40</v>
      </c>
      <c r="D147" s="94" t="s">
        <v>429</v>
      </c>
      <c r="E147" s="70" t="s">
        <v>123</v>
      </c>
      <c r="F147" s="139">
        <v>6.18</v>
      </c>
      <c r="G147" s="140">
        <v>42.27</v>
      </c>
      <c r="H147" s="98">
        <f t="shared" si="6"/>
        <v>52.33</v>
      </c>
      <c r="I147" s="99">
        <f t="shared" si="5"/>
        <v>323.39939999999996</v>
      </c>
      <c r="J147" s="192">
        <f t="shared" si="7"/>
        <v>4.4883041893269935E-4</v>
      </c>
    </row>
    <row r="148" spans="1:10" ht="28.5" customHeight="1" x14ac:dyDescent="0.2">
      <c r="A148" s="76" t="s">
        <v>646</v>
      </c>
      <c r="B148" s="142">
        <v>104341</v>
      </c>
      <c r="C148" s="142" t="s">
        <v>40</v>
      </c>
      <c r="D148" s="94" t="s">
        <v>430</v>
      </c>
      <c r="E148" s="100" t="s">
        <v>72</v>
      </c>
      <c r="F148" s="139">
        <v>4</v>
      </c>
      <c r="G148" s="140">
        <v>11.91</v>
      </c>
      <c r="H148" s="98">
        <f t="shared" si="6"/>
        <v>14.74</v>
      </c>
      <c r="I148" s="99">
        <f t="shared" si="5"/>
        <v>58.96</v>
      </c>
      <c r="J148" s="192">
        <f t="shared" si="7"/>
        <v>8.1827738394913397E-5</v>
      </c>
    </row>
    <row r="149" spans="1:10" ht="28.5" customHeight="1" x14ac:dyDescent="0.2">
      <c r="A149" s="76" t="s">
        <v>647</v>
      </c>
      <c r="B149" s="142">
        <v>89746</v>
      </c>
      <c r="C149" s="142" t="s">
        <v>40</v>
      </c>
      <c r="D149" s="94" t="s">
        <v>431</v>
      </c>
      <c r="E149" s="100" t="s">
        <v>72</v>
      </c>
      <c r="F149" s="139">
        <v>2</v>
      </c>
      <c r="G149" s="140">
        <v>30.45</v>
      </c>
      <c r="H149" s="98">
        <f t="shared" si="6"/>
        <v>37.69</v>
      </c>
      <c r="I149" s="99">
        <f t="shared" si="5"/>
        <v>75.38</v>
      </c>
      <c r="J149" s="192">
        <f t="shared" si="7"/>
        <v>1.0461626391127157E-4</v>
      </c>
    </row>
    <row r="150" spans="1:10" ht="28.5" customHeight="1" x14ac:dyDescent="0.2">
      <c r="A150" s="76" t="s">
        <v>648</v>
      </c>
      <c r="B150" s="142">
        <v>89739</v>
      </c>
      <c r="C150" s="142" t="s">
        <v>40</v>
      </c>
      <c r="D150" s="94" t="s">
        <v>432</v>
      </c>
      <c r="E150" s="100" t="s">
        <v>72</v>
      </c>
      <c r="F150" s="139">
        <v>8</v>
      </c>
      <c r="G150" s="140">
        <v>25.3</v>
      </c>
      <c r="H150" s="98">
        <f t="shared" si="6"/>
        <v>31.32</v>
      </c>
      <c r="I150" s="99">
        <f t="shared" si="5"/>
        <v>250.56</v>
      </c>
      <c r="J150" s="192">
        <f t="shared" si="7"/>
        <v>3.4774013114364827E-4</v>
      </c>
    </row>
    <row r="151" spans="1:10" ht="28.5" customHeight="1" x14ac:dyDescent="0.2">
      <c r="A151" s="76" t="s">
        <v>649</v>
      </c>
      <c r="B151" s="142">
        <v>89732</v>
      </c>
      <c r="C151" s="142" t="s">
        <v>40</v>
      </c>
      <c r="D151" s="94" t="s">
        <v>433</v>
      </c>
      <c r="E151" s="100" t="s">
        <v>72</v>
      </c>
      <c r="F151" s="139">
        <v>8</v>
      </c>
      <c r="G151" s="140">
        <v>17.05</v>
      </c>
      <c r="H151" s="98">
        <f t="shared" si="6"/>
        <v>21.11</v>
      </c>
      <c r="I151" s="99">
        <f t="shared" si="5"/>
        <v>168.88</v>
      </c>
      <c r="J151" s="192">
        <f t="shared" si="7"/>
        <v>2.3438040129126483E-4</v>
      </c>
    </row>
    <row r="152" spans="1:10" ht="28.5" customHeight="1" x14ac:dyDescent="0.2">
      <c r="A152" s="76" t="s">
        <v>650</v>
      </c>
      <c r="B152" s="142">
        <v>89726</v>
      </c>
      <c r="C152" s="142" t="s">
        <v>40</v>
      </c>
      <c r="D152" s="94" t="s">
        <v>434</v>
      </c>
      <c r="E152" s="100" t="s">
        <v>72</v>
      </c>
      <c r="F152" s="139">
        <v>6</v>
      </c>
      <c r="G152" s="140">
        <v>12.03</v>
      </c>
      <c r="H152" s="98">
        <f t="shared" si="6"/>
        <v>14.89</v>
      </c>
      <c r="I152" s="99">
        <f t="shared" si="5"/>
        <v>89.34</v>
      </c>
      <c r="J152" s="192">
        <f t="shared" si="7"/>
        <v>1.2399067415538609E-4</v>
      </c>
    </row>
    <row r="153" spans="1:10" ht="28.5" customHeight="1" x14ac:dyDescent="0.2">
      <c r="A153" s="76" t="s">
        <v>651</v>
      </c>
      <c r="B153" s="142">
        <v>89522</v>
      </c>
      <c r="C153" s="142" t="s">
        <v>40</v>
      </c>
      <c r="D153" s="94" t="s">
        <v>435</v>
      </c>
      <c r="E153" s="100" t="s">
        <v>72</v>
      </c>
      <c r="F153" s="139">
        <v>2</v>
      </c>
      <c r="G153" s="140">
        <v>30.56</v>
      </c>
      <c r="H153" s="98">
        <f t="shared" si="6"/>
        <v>37.83</v>
      </c>
      <c r="I153" s="99">
        <f t="shared" si="5"/>
        <v>75.66</v>
      </c>
      <c r="J153" s="192">
        <f t="shared" si="7"/>
        <v>1.0500486239754322E-4</v>
      </c>
    </row>
    <row r="154" spans="1:10" ht="28.5" customHeight="1" x14ac:dyDescent="0.2">
      <c r="A154" s="76" t="s">
        <v>652</v>
      </c>
      <c r="B154" s="142">
        <v>89731</v>
      </c>
      <c r="C154" s="142" t="s">
        <v>40</v>
      </c>
      <c r="D154" s="94" t="s">
        <v>436</v>
      </c>
      <c r="E154" s="100" t="s">
        <v>72</v>
      </c>
      <c r="F154" s="139">
        <v>2</v>
      </c>
      <c r="G154" s="140">
        <v>16.309999999999999</v>
      </c>
      <c r="H154" s="98">
        <f t="shared" si="6"/>
        <v>20.190000000000001</v>
      </c>
      <c r="I154" s="99">
        <f t="shared" si="5"/>
        <v>40.380000000000003</v>
      </c>
      <c r="J154" s="192">
        <f t="shared" si="7"/>
        <v>5.6041453127316879E-5</v>
      </c>
    </row>
    <row r="155" spans="1:10" ht="28.5" customHeight="1" x14ac:dyDescent="0.2">
      <c r="A155" s="76" t="s">
        <v>653</v>
      </c>
      <c r="B155" s="142">
        <v>89724</v>
      </c>
      <c r="C155" s="142" t="s">
        <v>40</v>
      </c>
      <c r="D155" s="94" t="s">
        <v>437</v>
      </c>
      <c r="E155" s="100" t="s">
        <v>72</v>
      </c>
      <c r="F155" s="139">
        <v>35</v>
      </c>
      <c r="G155" s="140">
        <v>11.8</v>
      </c>
      <c r="H155" s="98">
        <f t="shared" si="6"/>
        <v>14.61</v>
      </c>
      <c r="I155" s="99">
        <f t="shared" si="5"/>
        <v>511.34999999999997</v>
      </c>
      <c r="J155" s="192">
        <f t="shared" si="7"/>
        <v>7.0967798555357812E-4</v>
      </c>
    </row>
    <row r="156" spans="1:10" ht="28.5" customHeight="1" x14ac:dyDescent="0.2">
      <c r="A156" s="76" t="s">
        <v>654</v>
      </c>
      <c r="B156" s="142">
        <v>89861</v>
      </c>
      <c r="C156" s="142" t="s">
        <v>40</v>
      </c>
      <c r="D156" s="94" t="s">
        <v>438</v>
      </c>
      <c r="E156" s="100" t="s">
        <v>72</v>
      </c>
      <c r="F156" s="139">
        <v>2</v>
      </c>
      <c r="G156" s="140">
        <v>45.48</v>
      </c>
      <c r="H156" s="98">
        <f t="shared" si="6"/>
        <v>56.3</v>
      </c>
      <c r="I156" s="99">
        <f t="shared" si="5"/>
        <v>112.6</v>
      </c>
      <c r="J156" s="192">
        <f t="shared" si="7"/>
        <v>1.5627210555066567E-4</v>
      </c>
    </row>
    <row r="157" spans="1:10" ht="28.5" customHeight="1" x14ac:dyDescent="0.2">
      <c r="A157" s="76" t="s">
        <v>655</v>
      </c>
      <c r="B157" s="142">
        <v>89861</v>
      </c>
      <c r="C157" s="142" t="s">
        <v>40</v>
      </c>
      <c r="D157" s="94" t="s">
        <v>439</v>
      </c>
      <c r="E157" s="100" t="s">
        <v>72</v>
      </c>
      <c r="F157" s="139">
        <v>6</v>
      </c>
      <c r="G157" s="140">
        <v>61.07</v>
      </c>
      <c r="H157" s="98">
        <f t="shared" si="6"/>
        <v>75.599999999999994</v>
      </c>
      <c r="I157" s="99">
        <f t="shared" si="5"/>
        <v>453.59999999999997</v>
      </c>
      <c r="J157" s="192">
        <f t="shared" si="7"/>
        <v>6.2952954776005279E-4</v>
      </c>
    </row>
    <row r="158" spans="1:10" ht="28.5" customHeight="1" x14ac:dyDescent="0.2">
      <c r="A158" s="76" t="s">
        <v>656</v>
      </c>
      <c r="B158" s="142">
        <v>104344</v>
      </c>
      <c r="C158" s="142" t="s">
        <v>40</v>
      </c>
      <c r="D158" s="94" t="s">
        <v>440</v>
      </c>
      <c r="E158" s="100" t="s">
        <v>72</v>
      </c>
      <c r="F158" s="139">
        <v>4</v>
      </c>
      <c r="G158" s="140">
        <v>43.36</v>
      </c>
      <c r="H158" s="98">
        <f t="shared" si="6"/>
        <v>53.68</v>
      </c>
      <c r="I158" s="99">
        <f t="shared" si="5"/>
        <v>214.72</v>
      </c>
      <c r="J158" s="192">
        <f t="shared" si="7"/>
        <v>2.9799952490087864E-4</v>
      </c>
    </row>
    <row r="159" spans="1:10" ht="28.5" customHeight="1" x14ac:dyDescent="0.2">
      <c r="A159" s="76" t="s">
        <v>657</v>
      </c>
      <c r="B159" s="142">
        <v>104346</v>
      </c>
      <c r="C159" s="142" t="s">
        <v>40</v>
      </c>
      <c r="D159" s="94" t="s">
        <v>441</v>
      </c>
      <c r="E159" s="100" t="s">
        <v>72</v>
      </c>
      <c r="F159" s="139">
        <v>5</v>
      </c>
      <c r="G159" s="140">
        <v>47.83</v>
      </c>
      <c r="H159" s="98">
        <f t="shared" si="6"/>
        <v>59.21</v>
      </c>
      <c r="I159" s="99">
        <f t="shared" si="5"/>
        <v>296.05</v>
      </c>
      <c r="J159" s="192">
        <f t="shared" si="7"/>
        <v>4.1087350664542252E-4</v>
      </c>
    </row>
    <row r="160" spans="1:10" ht="28.5" customHeight="1" x14ac:dyDescent="0.2">
      <c r="A160" s="76" t="s">
        <v>658</v>
      </c>
      <c r="B160" s="142">
        <v>89784</v>
      </c>
      <c r="C160" s="142" t="s">
        <v>40</v>
      </c>
      <c r="D160" s="94" t="s">
        <v>442</v>
      </c>
      <c r="E160" s="100" t="s">
        <v>72</v>
      </c>
      <c r="F160" s="139">
        <v>3</v>
      </c>
      <c r="G160" s="140">
        <v>26.08</v>
      </c>
      <c r="H160" s="98">
        <f t="shared" si="6"/>
        <v>32.28</v>
      </c>
      <c r="I160" s="99">
        <f t="shared" si="5"/>
        <v>96.84</v>
      </c>
      <c r="J160" s="192">
        <f t="shared" si="7"/>
        <v>1.3439956218051923E-4</v>
      </c>
    </row>
    <row r="161" spans="1:10" ht="28.5" customHeight="1" x14ac:dyDescent="0.2">
      <c r="A161" s="76" t="s">
        <v>659</v>
      </c>
      <c r="B161" s="142">
        <v>89782</v>
      </c>
      <c r="C161" s="142" t="s">
        <v>40</v>
      </c>
      <c r="D161" s="94" t="s">
        <v>443</v>
      </c>
      <c r="E161" s="100" t="s">
        <v>72</v>
      </c>
      <c r="F161" s="139">
        <v>8</v>
      </c>
      <c r="G161" s="140">
        <v>16.95</v>
      </c>
      <c r="H161" s="98">
        <f t="shared" si="6"/>
        <v>20.98</v>
      </c>
      <c r="I161" s="99">
        <f t="shared" si="5"/>
        <v>167.84</v>
      </c>
      <c r="J161" s="192">
        <f t="shared" si="7"/>
        <v>2.3293703548511304E-4</v>
      </c>
    </row>
    <row r="162" spans="1:10" ht="24.75" customHeight="1" x14ac:dyDescent="0.2">
      <c r="A162" s="76" t="s">
        <v>660</v>
      </c>
      <c r="B162" s="142">
        <v>98102</v>
      </c>
      <c r="C162" s="142" t="s">
        <v>40</v>
      </c>
      <c r="D162" s="94" t="s">
        <v>444</v>
      </c>
      <c r="E162" s="100" t="s">
        <v>72</v>
      </c>
      <c r="F162" s="139">
        <v>2</v>
      </c>
      <c r="G162" s="140">
        <v>181.38</v>
      </c>
      <c r="H162" s="98">
        <f t="shared" si="6"/>
        <v>224.53</v>
      </c>
      <c r="I162" s="99">
        <f t="shared" si="5"/>
        <v>449.06</v>
      </c>
      <c r="J162" s="192">
        <f t="shared" si="7"/>
        <v>6.2322870087550561E-4</v>
      </c>
    </row>
    <row r="163" spans="1:10" ht="39" customHeight="1" x14ac:dyDescent="0.2">
      <c r="A163" s="76" t="s">
        <v>661</v>
      </c>
      <c r="B163" s="142" t="s">
        <v>491</v>
      </c>
      <c r="C163" s="142" t="s">
        <v>40</v>
      </c>
      <c r="D163" s="94" t="s">
        <v>490</v>
      </c>
      <c r="E163" s="100" t="s">
        <v>72</v>
      </c>
      <c r="F163" s="139">
        <v>3</v>
      </c>
      <c r="G163" s="140">
        <v>615.02</v>
      </c>
      <c r="H163" s="98">
        <f t="shared" si="6"/>
        <v>761.33</v>
      </c>
      <c r="I163" s="99">
        <f t="shared" si="5"/>
        <v>2283.9900000000002</v>
      </c>
      <c r="J163" s="192">
        <f t="shared" si="7"/>
        <v>3.1698394880698487E-3</v>
      </c>
    </row>
    <row r="164" spans="1:10" ht="32.25" customHeight="1" x14ac:dyDescent="0.2">
      <c r="A164" s="76" t="s">
        <v>662</v>
      </c>
      <c r="B164" s="142">
        <v>104348</v>
      </c>
      <c r="C164" s="142" t="s">
        <v>40</v>
      </c>
      <c r="D164" s="94" t="s">
        <v>445</v>
      </c>
      <c r="E164" s="100" t="s">
        <v>72</v>
      </c>
      <c r="F164" s="139">
        <v>9</v>
      </c>
      <c r="G164" s="140">
        <v>11.49</v>
      </c>
      <c r="H164" s="98">
        <f t="shared" si="6"/>
        <v>14.22</v>
      </c>
      <c r="I164" s="99">
        <f t="shared" si="5"/>
        <v>127.98</v>
      </c>
      <c r="J164" s="192">
        <f t="shared" si="7"/>
        <v>1.7761726526087208E-4</v>
      </c>
    </row>
    <row r="165" spans="1:10" ht="24" customHeight="1" x14ac:dyDescent="0.2">
      <c r="A165" s="4">
        <v>15</v>
      </c>
      <c r="B165" s="149"/>
      <c r="C165" s="149"/>
      <c r="D165" s="149" t="s">
        <v>446</v>
      </c>
      <c r="E165" s="149"/>
      <c r="F165" s="149"/>
      <c r="G165" s="149"/>
      <c r="H165" s="149"/>
      <c r="I165" s="168">
        <f>SUM(I166:I175)</f>
        <v>17322.069999999996</v>
      </c>
      <c r="J165" s="192"/>
    </row>
    <row r="166" spans="1:10" ht="39.75" customHeight="1" x14ac:dyDescent="0.2">
      <c r="A166" s="76" t="s">
        <v>663</v>
      </c>
      <c r="B166" s="163">
        <v>95469</v>
      </c>
      <c r="C166" s="142" t="s">
        <v>40</v>
      </c>
      <c r="D166" s="94" t="s">
        <v>492</v>
      </c>
      <c r="E166" s="100" t="s">
        <v>72</v>
      </c>
      <c r="F166" s="139">
        <v>4</v>
      </c>
      <c r="G166" s="140">
        <v>354.29</v>
      </c>
      <c r="H166" s="98">
        <f t="shared" si="6"/>
        <v>438.58</v>
      </c>
      <c r="I166" s="99">
        <f t="shared" si="5"/>
        <v>1754.32</v>
      </c>
      <c r="J166" s="192">
        <f t="shared" si="7"/>
        <v>2.4347360587002116E-3</v>
      </c>
    </row>
    <row r="167" spans="1:10" ht="39.75" customHeight="1" x14ac:dyDescent="0.2">
      <c r="A167" s="76" t="s">
        <v>664</v>
      </c>
      <c r="B167" s="164">
        <v>100848</v>
      </c>
      <c r="C167" s="142" t="s">
        <v>40</v>
      </c>
      <c r="D167" s="94" t="s">
        <v>447</v>
      </c>
      <c r="E167" s="100" t="s">
        <v>72</v>
      </c>
      <c r="F167" s="139">
        <v>3</v>
      </c>
      <c r="G167" s="140">
        <v>639.99</v>
      </c>
      <c r="H167" s="98">
        <f t="shared" si="6"/>
        <v>792.24</v>
      </c>
      <c r="I167" s="99">
        <f t="shared" si="5"/>
        <v>2376.7200000000003</v>
      </c>
      <c r="J167" s="192">
        <f t="shared" si="7"/>
        <v>3.2985349796125951E-3</v>
      </c>
    </row>
    <row r="168" spans="1:10" ht="39.75" customHeight="1" x14ac:dyDescent="0.2">
      <c r="A168" s="76" t="s">
        <v>665</v>
      </c>
      <c r="B168" s="163">
        <v>99635</v>
      </c>
      <c r="C168" s="142" t="s">
        <v>40</v>
      </c>
      <c r="D168" s="94" t="s">
        <v>448</v>
      </c>
      <c r="E168" s="100" t="s">
        <v>72</v>
      </c>
      <c r="F168" s="139">
        <v>7</v>
      </c>
      <c r="G168" s="140">
        <v>416.31</v>
      </c>
      <c r="H168" s="98">
        <f t="shared" si="6"/>
        <v>515.35</v>
      </c>
      <c r="I168" s="99">
        <f t="shared" si="5"/>
        <v>3607.4500000000003</v>
      </c>
      <c r="J168" s="192">
        <f t="shared" si="7"/>
        <v>5.0066057475022111E-3</v>
      </c>
    </row>
    <row r="169" spans="1:10" ht="39.75" customHeight="1" x14ac:dyDescent="0.2">
      <c r="A169" s="76" t="s">
        <v>666</v>
      </c>
      <c r="B169" s="142">
        <v>86901</v>
      </c>
      <c r="C169" s="142" t="s">
        <v>40</v>
      </c>
      <c r="D169" s="94" t="s">
        <v>449</v>
      </c>
      <c r="E169" s="100" t="s">
        <v>72</v>
      </c>
      <c r="F169" s="139">
        <v>8</v>
      </c>
      <c r="G169" s="140">
        <v>162.06</v>
      </c>
      <c r="H169" s="98">
        <f t="shared" si="6"/>
        <v>200.61</v>
      </c>
      <c r="I169" s="99">
        <f t="shared" si="5"/>
        <v>1604.88</v>
      </c>
      <c r="J169" s="192">
        <f t="shared" si="7"/>
        <v>2.227335495170092E-3</v>
      </c>
    </row>
    <row r="170" spans="1:10" ht="39.75" customHeight="1" x14ac:dyDescent="0.2">
      <c r="A170" s="76" t="s">
        <v>667</v>
      </c>
      <c r="B170" s="142">
        <v>86936</v>
      </c>
      <c r="C170" s="142" t="s">
        <v>40</v>
      </c>
      <c r="D170" s="94" t="s">
        <v>459</v>
      </c>
      <c r="E170" s="100" t="s">
        <v>72</v>
      </c>
      <c r="F170" s="139">
        <v>4</v>
      </c>
      <c r="G170" s="140">
        <v>532.25</v>
      </c>
      <c r="H170" s="98">
        <f t="shared" si="6"/>
        <v>658.87</v>
      </c>
      <c r="I170" s="99">
        <f t="shared" si="5"/>
        <v>2635.48</v>
      </c>
      <c r="J170" s="192">
        <f t="shared" si="7"/>
        <v>3.6576554949970552E-3</v>
      </c>
    </row>
    <row r="171" spans="1:10" ht="39.75" customHeight="1" x14ac:dyDescent="0.2">
      <c r="A171" s="76" t="s">
        <v>668</v>
      </c>
      <c r="B171" s="142">
        <v>100860</v>
      </c>
      <c r="C171" s="142" t="s">
        <v>40</v>
      </c>
      <c r="D171" s="94" t="s">
        <v>493</v>
      </c>
      <c r="E171" s="100" t="s">
        <v>72</v>
      </c>
      <c r="F171" s="139">
        <v>4</v>
      </c>
      <c r="G171" s="140">
        <v>147.79</v>
      </c>
      <c r="H171" s="98">
        <f t="shared" si="6"/>
        <v>182.95</v>
      </c>
      <c r="I171" s="99">
        <f t="shared" si="5"/>
        <v>731.8</v>
      </c>
      <c r="J171" s="192">
        <f t="shared" si="7"/>
        <v>1.0156299009056585E-3</v>
      </c>
    </row>
    <row r="172" spans="1:10" ht="39.75" customHeight="1" x14ac:dyDescent="0.2">
      <c r="A172" s="76" t="s">
        <v>669</v>
      </c>
      <c r="B172" s="142">
        <v>95544</v>
      </c>
      <c r="C172" s="142" t="s">
        <v>40</v>
      </c>
      <c r="D172" s="94" t="s">
        <v>450</v>
      </c>
      <c r="E172" s="100" t="s">
        <v>72</v>
      </c>
      <c r="F172" s="139">
        <v>4</v>
      </c>
      <c r="G172" s="140">
        <v>44.39</v>
      </c>
      <c r="H172" s="98">
        <f t="shared" si="6"/>
        <v>54.95</v>
      </c>
      <c r="I172" s="99">
        <f t="shared" si="5"/>
        <v>219.8</v>
      </c>
      <c r="J172" s="192">
        <f t="shared" si="7"/>
        <v>3.050498117232355E-4</v>
      </c>
    </row>
    <row r="173" spans="1:10" ht="39.75" customHeight="1" x14ac:dyDescent="0.2">
      <c r="A173" s="76" t="s">
        <v>670</v>
      </c>
      <c r="B173" s="142">
        <v>86909</v>
      </c>
      <c r="C173" s="142" t="s">
        <v>40</v>
      </c>
      <c r="D173" s="94" t="s">
        <v>451</v>
      </c>
      <c r="E173" s="100" t="s">
        <v>72</v>
      </c>
      <c r="F173" s="139">
        <v>4</v>
      </c>
      <c r="G173" s="140">
        <v>133.41999999999999</v>
      </c>
      <c r="H173" s="98">
        <f t="shared" si="6"/>
        <v>165.16</v>
      </c>
      <c r="I173" s="99">
        <f t="shared" ref="I173:I215" si="8">H173*F173</f>
        <v>660.64</v>
      </c>
      <c r="J173" s="192">
        <f t="shared" si="7"/>
        <v>9.1687037132319514E-4</v>
      </c>
    </row>
    <row r="174" spans="1:10" ht="39.75" customHeight="1" x14ac:dyDescent="0.2">
      <c r="A174" s="76" t="s">
        <v>671</v>
      </c>
      <c r="B174" s="142">
        <v>95547</v>
      </c>
      <c r="C174" s="142" t="s">
        <v>40</v>
      </c>
      <c r="D174" s="94" t="s">
        <v>452</v>
      </c>
      <c r="E174" s="100" t="s">
        <v>72</v>
      </c>
      <c r="F174" s="139">
        <v>8</v>
      </c>
      <c r="G174" s="140">
        <v>57.21</v>
      </c>
      <c r="H174" s="98">
        <f t="shared" si="6"/>
        <v>70.819999999999993</v>
      </c>
      <c r="I174" s="99">
        <f t="shared" si="8"/>
        <v>566.55999999999995</v>
      </c>
      <c r="J174" s="192">
        <f t="shared" si="7"/>
        <v>7.8630127993592491E-4</v>
      </c>
    </row>
    <row r="175" spans="1:10" ht="39.75" customHeight="1" x14ac:dyDescent="0.2">
      <c r="A175" s="76" t="s">
        <v>672</v>
      </c>
      <c r="B175" s="164">
        <v>100868</v>
      </c>
      <c r="C175" s="142" t="s">
        <v>40</v>
      </c>
      <c r="D175" s="94" t="s">
        <v>453</v>
      </c>
      <c r="E175" s="100" t="s">
        <v>72</v>
      </c>
      <c r="F175" s="139">
        <v>7</v>
      </c>
      <c r="G175" s="140">
        <v>365.18</v>
      </c>
      <c r="H175" s="98">
        <f t="shared" ref="H175:H215" si="9">ROUND(G175+(G175*$I$10),2)</f>
        <v>452.06</v>
      </c>
      <c r="I175" s="99">
        <f t="shared" si="8"/>
        <v>3164.42</v>
      </c>
      <c r="J175" s="192">
        <f t="shared" si="7"/>
        <v>4.3917457925989126E-3</v>
      </c>
    </row>
    <row r="176" spans="1:10" ht="19.5" customHeight="1" x14ac:dyDescent="0.2">
      <c r="A176" s="4">
        <v>16</v>
      </c>
      <c r="B176" s="149"/>
      <c r="C176" s="149"/>
      <c r="D176" s="149" t="s">
        <v>454</v>
      </c>
      <c r="E176" s="149"/>
      <c r="F176" s="149"/>
      <c r="G176" s="149"/>
      <c r="H176" s="149"/>
      <c r="I176" s="168">
        <f>SUM(I177:I182)</f>
        <v>2319.3600000000006</v>
      </c>
      <c r="J176" s="192"/>
    </row>
    <row r="177" spans="1:10" ht="39" customHeight="1" x14ac:dyDescent="0.2">
      <c r="A177" s="76" t="s">
        <v>673</v>
      </c>
      <c r="B177" s="142" t="s">
        <v>494</v>
      </c>
      <c r="C177" s="107" t="s">
        <v>40</v>
      </c>
      <c r="D177" s="94" t="s">
        <v>455</v>
      </c>
      <c r="E177" s="100" t="s">
        <v>72</v>
      </c>
      <c r="F177" s="139">
        <v>4</v>
      </c>
      <c r="G177" s="140">
        <v>223.86</v>
      </c>
      <c r="H177" s="98">
        <f t="shared" si="9"/>
        <v>277.12</v>
      </c>
      <c r="I177" s="99">
        <f t="shared" si="8"/>
        <v>1108.48</v>
      </c>
      <c r="J177" s="192">
        <f t="shared" si="7"/>
        <v>1.5384058930799458E-3</v>
      </c>
    </row>
    <row r="178" spans="1:10" ht="30.75" customHeight="1" x14ac:dyDescent="0.2">
      <c r="A178" s="76" t="s">
        <v>674</v>
      </c>
      <c r="B178" s="142">
        <v>101907</v>
      </c>
      <c r="C178" s="107" t="s">
        <v>40</v>
      </c>
      <c r="D178" s="94" t="s">
        <v>456</v>
      </c>
      <c r="E178" s="100" t="s">
        <v>72</v>
      </c>
      <c r="F178" s="139">
        <v>1</v>
      </c>
      <c r="G178" s="140">
        <v>534.36</v>
      </c>
      <c r="H178" s="98">
        <f t="shared" si="9"/>
        <v>661.48</v>
      </c>
      <c r="I178" s="99">
        <f t="shared" si="8"/>
        <v>661.48</v>
      </c>
      <c r="J178" s="192">
        <f t="shared" si="7"/>
        <v>9.1803616678201008E-4</v>
      </c>
    </row>
    <row r="179" spans="1:10" ht="39" customHeight="1" x14ac:dyDescent="0.2">
      <c r="A179" s="76" t="s">
        <v>675</v>
      </c>
      <c r="B179" s="165">
        <v>97599</v>
      </c>
      <c r="C179" s="142" t="s">
        <v>40</v>
      </c>
      <c r="D179" s="94" t="s">
        <v>457</v>
      </c>
      <c r="E179" s="100" t="s">
        <v>72</v>
      </c>
      <c r="F179" s="139">
        <v>8</v>
      </c>
      <c r="G179" s="140">
        <v>19.989999999999998</v>
      </c>
      <c r="H179" s="98">
        <f t="shared" si="9"/>
        <v>24.75</v>
      </c>
      <c r="I179" s="99">
        <f t="shared" si="8"/>
        <v>198</v>
      </c>
      <c r="J179" s="192">
        <f t="shared" si="7"/>
        <v>2.7479464386351516E-4</v>
      </c>
    </row>
    <row r="180" spans="1:10" ht="39" customHeight="1" x14ac:dyDescent="0.2">
      <c r="A180" s="76" t="s">
        <v>676</v>
      </c>
      <c r="B180" s="164" t="s">
        <v>495</v>
      </c>
      <c r="C180" s="142" t="s">
        <v>76</v>
      </c>
      <c r="D180" s="94" t="s">
        <v>496</v>
      </c>
      <c r="E180" s="100" t="s">
        <v>72</v>
      </c>
      <c r="F180" s="139">
        <v>5</v>
      </c>
      <c r="G180" s="140">
        <v>40.6</v>
      </c>
      <c r="H180" s="98">
        <f t="shared" si="9"/>
        <v>50.26</v>
      </c>
      <c r="I180" s="99">
        <f t="shared" si="8"/>
        <v>251.29999999999998</v>
      </c>
      <c r="J180" s="192">
        <f t="shared" si="7"/>
        <v>3.4876714142879472E-4</v>
      </c>
    </row>
    <row r="181" spans="1:10" ht="39" customHeight="1" x14ac:dyDescent="0.2">
      <c r="A181" s="76" t="s">
        <v>677</v>
      </c>
      <c r="B181" s="164" t="s">
        <v>499</v>
      </c>
      <c r="C181" s="142" t="s">
        <v>76</v>
      </c>
      <c r="D181" s="94" t="s">
        <v>500</v>
      </c>
      <c r="E181" s="100" t="s">
        <v>72</v>
      </c>
      <c r="F181" s="139">
        <v>1</v>
      </c>
      <c r="G181" s="140">
        <v>40.43</v>
      </c>
      <c r="H181" s="98">
        <f t="shared" si="9"/>
        <v>50.05</v>
      </c>
      <c r="I181" s="99">
        <f t="shared" si="8"/>
        <v>50.05</v>
      </c>
      <c r="J181" s="192">
        <f t="shared" si="7"/>
        <v>6.9461979421055209E-5</v>
      </c>
    </row>
    <row r="182" spans="1:10" ht="39" customHeight="1" x14ac:dyDescent="0.2">
      <c r="A182" s="76" t="s">
        <v>678</v>
      </c>
      <c r="B182" s="166" t="s">
        <v>497</v>
      </c>
      <c r="C182" s="142" t="s">
        <v>76</v>
      </c>
      <c r="D182" s="94" t="s">
        <v>498</v>
      </c>
      <c r="E182" s="100" t="s">
        <v>72</v>
      </c>
      <c r="F182" s="139">
        <v>1</v>
      </c>
      <c r="G182" s="140">
        <v>40.43</v>
      </c>
      <c r="H182" s="98">
        <f t="shared" si="9"/>
        <v>50.05</v>
      </c>
      <c r="I182" s="99">
        <f t="shared" si="8"/>
        <v>50.05</v>
      </c>
      <c r="J182" s="192">
        <f t="shared" si="7"/>
        <v>6.9461979421055209E-5</v>
      </c>
    </row>
    <row r="183" spans="1:10" ht="21.75" customHeight="1" x14ac:dyDescent="0.2">
      <c r="A183" s="62">
        <v>17</v>
      </c>
      <c r="B183" s="72"/>
      <c r="C183" s="72"/>
      <c r="D183" s="64" t="s">
        <v>458</v>
      </c>
      <c r="E183" s="102"/>
      <c r="F183" s="144"/>
      <c r="G183" s="145"/>
      <c r="H183" s="75"/>
      <c r="I183" s="168">
        <f>SUM(I184:I208)</f>
        <v>54512.362000000008</v>
      </c>
      <c r="J183" s="192"/>
    </row>
    <row r="184" spans="1:10" ht="39" customHeight="1" x14ac:dyDescent="0.2">
      <c r="A184" s="76" t="s">
        <v>679</v>
      </c>
      <c r="B184" s="70" t="s">
        <v>501</v>
      </c>
      <c r="C184" s="70" t="s">
        <v>40</v>
      </c>
      <c r="D184" s="94" t="s">
        <v>502</v>
      </c>
      <c r="E184" s="100" t="s">
        <v>72</v>
      </c>
      <c r="F184" s="139">
        <v>2</v>
      </c>
      <c r="G184" s="140">
        <v>600.01</v>
      </c>
      <c r="H184" s="98">
        <f t="shared" si="9"/>
        <v>742.75</v>
      </c>
      <c r="I184" s="99">
        <f t="shared" si="8"/>
        <v>1485.5</v>
      </c>
      <c r="J184" s="192">
        <f t="shared" si="7"/>
        <v>2.0616537548447059E-3</v>
      </c>
    </row>
    <row r="185" spans="1:10" ht="39" customHeight="1" x14ac:dyDescent="0.2">
      <c r="A185" s="76" t="s">
        <v>680</v>
      </c>
      <c r="B185" s="70">
        <v>93653</v>
      </c>
      <c r="C185" s="70" t="s">
        <v>40</v>
      </c>
      <c r="D185" s="94" t="s">
        <v>460</v>
      </c>
      <c r="E185" s="100" t="s">
        <v>72</v>
      </c>
      <c r="F185" s="139">
        <v>15</v>
      </c>
      <c r="G185" s="140">
        <v>14.23</v>
      </c>
      <c r="H185" s="98">
        <f t="shared" si="9"/>
        <v>17.62</v>
      </c>
      <c r="I185" s="99">
        <f t="shared" si="8"/>
        <v>264.3</v>
      </c>
      <c r="J185" s="192">
        <f t="shared" si="7"/>
        <v>3.6680921400569219E-4</v>
      </c>
    </row>
    <row r="186" spans="1:10" ht="39" customHeight="1" x14ac:dyDescent="0.2">
      <c r="A186" s="76" t="s">
        <v>681</v>
      </c>
      <c r="B186" s="70">
        <v>93654</v>
      </c>
      <c r="C186" s="70" t="s">
        <v>40</v>
      </c>
      <c r="D186" s="94" t="s">
        <v>461</v>
      </c>
      <c r="E186" s="100" t="s">
        <v>72</v>
      </c>
      <c r="F186" s="139">
        <v>4</v>
      </c>
      <c r="G186" s="140">
        <v>14.23</v>
      </c>
      <c r="H186" s="98">
        <f t="shared" si="9"/>
        <v>17.62</v>
      </c>
      <c r="I186" s="99">
        <f t="shared" si="8"/>
        <v>70.48</v>
      </c>
      <c r="J186" s="192">
        <f t="shared" si="7"/>
        <v>9.7815790401517929E-5</v>
      </c>
    </row>
    <row r="187" spans="1:10" ht="39" customHeight="1" x14ac:dyDescent="0.2">
      <c r="A187" s="76" t="s">
        <v>682</v>
      </c>
      <c r="B187" s="70">
        <v>93662</v>
      </c>
      <c r="C187" s="70" t="s">
        <v>40</v>
      </c>
      <c r="D187" s="94" t="s">
        <v>462</v>
      </c>
      <c r="E187" s="100" t="s">
        <v>72</v>
      </c>
      <c r="F187" s="139">
        <v>10</v>
      </c>
      <c r="G187" s="140">
        <v>70.38</v>
      </c>
      <c r="H187" s="98">
        <f t="shared" si="9"/>
        <v>87.12</v>
      </c>
      <c r="I187" s="99">
        <f t="shared" si="8"/>
        <v>871.2</v>
      </c>
      <c r="J187" s="192">
        <f t="shared" si="7"/>
        <v>1.2090964329994668E-3</v>
      </c>
    </row>
    <row r="188" spans="1:10" ht="39" customHeight="1" x14ac:dyDescent="0.2">
      <c r="A188" s="76" t="s">
        <v>683</v>
      </c>
      <c r="B188" s="70" t="s">
        <v>503</v>
      </c>
      <c r="C188" s="70" t="s">
        <v>40</v>
      </c>
      <c r="D188" s="94" t="s">
        <v>504</v>
      </c>
      <c r="E188" s="100" t="s">
        <v>72</v>
      </c>
      <c r="F188" s="139">
        <v>1</v>
      </c>
      <c r="G188" s="140">
        <v>130.47</v>
      </c>
      <c r="H188" s="98">
        <f t="shared" si="9"/>
        <v>161.51</v>
      </c>
      <c r="I188" s="99">
        <f t="shared" si="8"/>
        <v>161.51</v>
      </c>
      <c r="J188" s="192">
        <f t="shared" si="7"/>
        <v>2.2415193399190065E-4</v>
      </c>
    </row>
    <row r="189" spans="1:10" ht="39" customHeight="1" x14ac:dyDescent="0.2">
      <c r="A189" s="76" t="s">
        <v>684</v>
      </c>
      <c r="B189" s="70" t="s">
        <v>506</v>
      </c>
      <c r="C189" s="70" t="s">
        <v>76</v>
      </c>
      <c r="D189" s="94" t="s">
        <v>505</v>
      </c>
      <c r="E189" s="100" t="s">
        <v>72</v>
      </c>
      <c r="F189" s="139">
        <v>1</v>
      </c>
      <c r="G189" s="140">
        <v>177.44</v>
      </c>
      <c r="H189" s="98">
        <f t="shared" si="9"/>
        <v>219.65</v>
      </c>
      <c r="I189" s="99">
        <f t="shared" si="8"/>
        <v>219.65</v>
      </c>
      <c r="J189" s="192">
        <f t="shared" si="7"/>
        <v>3.0484163396273287E-4</v>
      </c>
    </row>
    <row r="190" spans="1:10" ht="39" customHeight="1" x14ac:dyDescent="0.2">
      <c r="A190" s="76" t="s">
        <v>685</v>
      </c>
      <c r="B190" s="70" t="s">
        <v>511</v>
      </c>
      <c r="C190" s="70" t="s">
        <v>76</v>
      </c>
      <c r="D190" s="94" t="s">
        <v>512</v>
      </c>
      <c r="E190" s="100" t="s">
        <v>72</v>
      </c>
      <c r="F190" s="139">
        <v>1</v>
      </c>
      <c r="G190" s="140">
        <v>106.78</v>
      </c>
      <c r="H190" s="98">
        <f t="shared" si="9"/>
        <v>132.18</v>
      </c>
      <c r="I190" s="99">
        <f t="shared" si="8"/>
        <v>132.18</v>
      </c>
      <c r="J190" s="192">
        <f t="shared" si="7"/>
        <v>1.8344624255494665E-4</v>
      </c>
    </row>
    <row r="191" spans="1:10" ht="50.25" customHeight="1" x14ac:dyDescent="0.2">
      <c r="A191" s="76" t="s">
        <v>686</v>
      </c>
      <c r="B191" s="70" t="s">
        <v>509</v>
      </c>
      <c r="C191" s="70" t="s">
        <v>76</v>
      </c>
      <c r="D191" s="94" t="s">
        <v>510</v>
      </c>
      <c r="E191" s="100" t="s">
        <v>72</v>
      </c>
      <c r="F191" s="139">
        <v>1</v>
      </c>
      <c r="G191" s="140">
        <v>272.70999999999998</v>
      </c>
      <c r="H191" s="98">
        <f t="shared" si="9"/>
        <v>337.59</v>
      </c>
      <c r="I191" s="99">
        <f t="shared" si="8"/>
        <v>337.59</v>
      </c>
      <c r="J191" s="192">
        <f t="shared" si="7"/>
        <v>4.6852486778729331E-4</v>
      </c>
    </row>
    <row r="192" spans="1:10" ht="39" customHeight="1" x14ac:dyDescent="0.2">
      <c r="A192" s="76" t="s">
        <v>687</v>
      </c>
      <c r="B192" s="70" t="s">
        <v>507</v>
      </c>
      <c r="C192" s="70" t="s">
        <v>76</v>
      </c>
      <c r="D192" s="94" t="s">
        <v>508</v>
      </c>
      <c r="E192" s="100" t="s">
        <v>72</v>
      </c>
      <c r="F192" s="139">
        <v>2</v>
      </c>
      <c r="G192" s="140">
        <v>72.37</v>
      </c>
      <c r="H192" s="98">
        <f t="shared" si="9"/>
        <v>89.59</v>
      </c>
      <c r="I192" s="99">
        <f t="shared" si="8"/>
        <v>179.18</v>
      </c>
      <c r="J192" s="192">
        <f t="shared" si="7"/>
        <v>2.4867527417911438E-4</v>
      </c>
    </row>
    <row r="193" spans="1:10" ht="39" customHeight="1" x14ac:dyDescent="0.2">
      <c r="A193" s="76" t="s">
        <v>688</v>
      </c>
      <c r="B193" s="70">
        <v>91836</v>
      </c>
      <c r="C193" s="70" t="s">
        <v>40</v>
      </c>
      <c r="D193" s="94" t="s">
        <v>463</v>
      </c>
      <c r="E193" s="100" t="s">
        <v>72</v>
      </c>
      <c r="F193" s="139">
        <v>64.790000000000006</v>
      </c>
      <c r="G193" s="140">
        <v>21.99</v>
      </c>
      <c r="H193" s="98">
        <f t="shared" si="9"/>
        <v>27.22</v>
      </c>
      <c r="I193" s="99">
        <f t="shared" si="8"/>
        <v>1763.5838000000001</v>
      </c>
      <c r="J193" s="192">
        <f t="shared" si="7"/>
        <v>2.447592839618509E-3</v>
      </c>
    </row>
    <row r="194" spans="1:10" ht="39" customHeight="1" x14ac:dyDescent="0.2">
      <c r="A194" s="76" t="s">
        <v>689</v>
      </c>
      <c r="B194" s="70">
        <v>93008</v>
      </c>
      <c r="C194" s="70" t="s">
        <v>40</v>
      </c>
      <c r="D194" s="94" t="s">
        <v>464</v>
      </c>
      <c r="E194" s="100" t="s">
        <v>72</v>
      </c>
      <c r="F194" s="139">
        <v>61.18</v>
      </c>
      <c r="G194" s="140">
        <v>20.010000000000002</v>
      </c>
      <c r="H194" s="98">
        <f t="shared" si="9"/>
        <v>24.77</v>
      </c>
      <c r="I194" s="99">
        <f t="shared" si="8"/>
        <v>1515.4286</v>
      </c>
      <c r="J194" s="192">
        <f t="shared" si="7"/>
        <v>2.103190214331239E-3</v>
      </c>
    </row>
    <row r="195" spans="1:10" ht="28.5" customHeight="1" x14ac:dyDescent="0.2">
      <c r="A195" s="76" t="s">
        <v>690</v>
      </c>
      <c r="B195" s="70">
        <v>91940</v>
      </c>
      <c r="C195" s="70" t="s">
        <v>40</v>
      </c>
      <c r="D195" s="94" t="s">
        <v>465</v>
      </c>
      <c r="E195" s="100" t="s">
        <v>72</v>
      </c>
      <c r="F195" s="139">
        <v>50</v>
      </c>
      <c r="G195" s="140">
        <v>21.65</v>
      </c>
      <c r="H195" s="98">
        <f t="shared" si="9"/>
        <v>26.8</v>
      </c>
      <c r="I195" s="99">
        <f t="shared" si="8"/>
        <v>1340</v>
      </c>
      <c r="J195" s="192">
        <f t="shared" si="7"/>
        <v>1.8597213271571227E-3</v>
      </c>
    </row>
    <row r="196" spans="1:10" ht="33" customHeight="1" x14ac:dyDescent="0.2">
      <c r="A196" s="76" t="s">
        <v>691</v>
      </c>
      <c r="B196" s="70">
        <v>91937</v>
      </c>
      <c r="C196" s="70" t="s">
        <v>40</v>
      </c>
      <c r="D196" s="94" t="s">
        <v>466</v>
      </c>
      <c r="E196" s="100" t="s">
        <v>72</v>
      </c>
      <c r="F196" s="139">
        <v>30</v>
      </c>
      <c r="G196" s="140">
        <v>18.97</v>
      </c>
      <c r="H196" s="98">
        <f t="shared" si="9"/>
        <v>23.48</v>
      </c>
      <c r="I196" s="99">
        <f t="shared" si="8"/>
        <v>704.4</v>
      </c>
      <c r="J196" s="192">
        <f t="shared" si="7"/>
        <v>9.7760276332050549E-4</v>
      </c>
    </row>
    <row r="197" spans="1:10" ht="39" customHeight="1" x14ac:dyDescent="0.2">
      <c r="A197" s="76" t="s">
        <v>692</v>
      </c>
      <c r="B197" s="70">
        <v>91926</v>
      </c>
      <c r="C197" s="70" t="s">
        <v>40</v>
      </c>
      <c r="D197" s="94" t="s">
        <v>467</v>
      </c>
      <c r="E197" s="100" t="s">
        <v>123</v>
      </c>
      <c r="F197" s="139">
        <v>857</v>
      </c>
      <c r="G197" s="140">
        <v>5.07</v>
      </c>
      <c r="H197" s="98">
        <f t="shared" si="9"/>
        <v>6.28</v>
      </c>
      <c r="I197" s="99">
        <f t="shared" si="8"/>
        <v>5381.96</v>
      </c>
      <c r="J197" s="192">
        <f t="shared" si="7"/>
        <v>7.4693625327660806E-3</v>
      </c>
    </row>
    <row r="198" spans="1:10" ht="39" customHeight="1" x14ac:dyDescent="0.2">
      <c r="A198" s="76" t="s">
        <v>693</v>
      </c>
      <c r="B198" s="70">
        <v>91928</v>
      </c>
      <c r="C198" s="70" t="s">
        <v>40</v>
      </c>
      <c r="D198" s="94" t="s">
        <v>468</v>
      </c>
      <c r="E198" s="100" t="s">
        <v>123</v>
      </c>
      <c r="F198" s="139">
        <v>692.79</v>
      </c>
      <c r="G198" s="140">
        <v>7.82</v>
      </c>
      <c r="H198" s="98">
        <f t="shared" si="9"/>
        <v>9.68</v>
      </c>
      <c r="I198" s="99">
        <f t="shared" si="8"/>
        <v>6706.2071999999998</v>
      </c>
      <c r="J198" s="192">
        <f t="shared" si="7"/>
        <v>9.3072213090855602E-3</v>
      </c>
    </row>
    <row r="199" spans="1:10" ht="39" customHeight="1" x14ac:dyDescent="0.2">
      <c r="A199" s="76" t="s">
        <v>694</v>
      </c>
      <c r="B199" s="70">
        <v>91930</v>
      </c>
      <c r="C199" s="70" t="s">
        <v>40</v>
      </c>
      <c r="D199" s="94" t="s">
        <v>469</v>
      </c>
      <c r="E199" s="100" t="s">
        <v>123</v>
      </c>
      <c r="F199" s="139">
        <v>723.63</v>
      </c>
      <c r="G199" s="140">
        <v>10.89</v>
      </c>
      <c r="H199" s="98">
        <f t="shared" si="9"/>
        <v>13.48</v>
      </c>
      <c r="I199" s="99">
        <f t="shared" si="8"/>
        <v>9754.5324000000001</v>
      </c>
      <c r="J199" s="192">
        <f t="shared" si="7"/>
        <v>1.3537844731884442E-2</v>
      </c>
    </row>
    <row r="200" spans="1:10" ht="25.5" customHeight="1" x14ac:dyDescent="0.2">
      <c r="A200" s="76" t="s">
        <v>696</v>
      </c>
      <c r="B200" s="107">
        <v>97240</v>
      </c>
      <c r="C200" s="70" t="s">
        <v>40</v>
      </c>
      <c r="D200" s="94" t="s">
        <v>695</v>
      </c>
      <c r="E200" s="100" t="s">
        <v>123</v>
      </c>
      <c r="F200" s="139">
        <v>22</v>
      </c>
      <c r="G200" s="140">
        <v>126.27</v>
      </c>
      <c r="H200" s="98">
        <f t="shared" si="9"/>
        <v>156.31</v>
      </c>
      <c r="I200" s="99">
        <f t="shared" si="8"/>
        <v>3438.82</v>
      </c>
      <c r="J200" s="192">
        <f t="shared" si="7"/>
        <v>4.7725723091451176E-3</v>
      </c>
    </row>
    <row r="201" spans="1:10" ht="24.75" customHeight="1" x14ac:dyDescent="0.2">
      <c r="A201" s="76" t="s">
        <v>697</v>
      </c>
      <c r="B201" s="107">
        <v>91996</v>
      </c>
      <c r="C201" s="70" t="s">
        <v>40</v>
      </c>
      <c r="D201" s="94" t="s">
        <v>470</v>
      </c>
      <c r="E201" s="100" t="s">
        <v>72</v>
      </c>
      <c r="F201" s="139">
        <v>30</v>
      </c>
      <c r="G201" s="140">
        <v>39.770000000000003</v>
      </c>
      <c r="H201" s="98">
        <f t="shared" si="9"/>
        <v>49.23</v>
      </c>
      <c r="I201" s="99">
        <f t="shared" si="8"/>
        <v>1476.8999999999999</v>
      </c>
      <c r="J201" s="192">
        <f t="shared" si="7"/>
        <v>2.0497182299092196E-3</v>
      </c>
    </row>
    <row r="202" spans="1:10" ht="27.75" customHeight="1" x14ac:dyDescent="0.2">
      <c r="A202" s="76" t="s">
        <v>698</v>
      </c>
      <c r="B202" s="107">
        <v>91997</v>
      </c>
      <c r="C202" s="70" t="s">
        <v>40</v>
      </c>
      <c r="D202" s="94" t="s">
        <v>471</v>
      </c>
      <c r="E202" s="100" t="s">
        <v>72</v>
      </c>
      <c r="F202" s="139">
        <v>10</v>
      </c>
      <c r="G202" s="140">
        <v>41.94</v>
      </c>
      <c r="H202" s="98">
        <f t="shared" si="9"/>
        <v>51.92</v>
      </c>
      <c r="I202" s="99">
        <f t="shared" si="8"/>
        <v>519.20000000000005</v>
      </c>
      <c r="J202" s="192">
        <f t="shared" si="7"/>
        <v>7.2057262168655092E-4</v>
      </c>
    </row>
    <row r="203" spans="1:10" ht="32.25" customHeight="1" x14ac:dyDescent="0.2">
      <c r="A203" s="76" t="s">
        <v>699</v>
      </c>
      <c r="B203" s="107">
        <v>92002</v>
      </c>
      <c r="C203" s="70" t="s">
        <v>40</v>
      </c>
      <c r="D203" s="94" t="s">
        <v>472</v>
      </c>
      <c r="E203" s="100" t="s">
        <v>72</v>
      </c>
      <c r="F203" s="139">
        <v>2</v>
      </c>
      <c r="G203" s="140">
        <v>51.04</v>
      </c>
      <c r="H203" s="98">
        <f t="shared" si="9"/>
        <v>63.18</v>
      </c>
      <c r="I203" s="99">
        <f t="shared" si="8"/>
        <v>126.36</v>
      </c>
      <c r="J203" s="192">
        <f t="shared" si="7"/>
        <v>1.7536894544744331E-4</v>
      </c>
    </row>
    <row r="204" spans="1:10" ht="34.5" customHeight="1" x14ac:dyDescent="0.2">
      <c r="A204" s="76" t="s">
        <v>700</v>
      </c>
      <c r="B204" s="107">
        <v>92023</v>
      </c>
      <c r="C204" s="70" t="s">
        <v>40</v>
      </c>
      <c r="D204" s="94" t="s">
        <v>473</v>
      </c>
      <c r="E204" s="100" t="s">
        <v>72</v>
      </c>
      <c r="F204" s="139">
        <v>10</v>
      </c>
      <c r="G204" s="140">
        <v>57.08</v>
      </c>
      <c r="H204" s="98">
        <f t="shared" si="9"/>
        <v>70.66</v>
      </c>
      <c r="I204" s="99">
        <f t="shared" si="8"/>
        <v>706.59999999999991</v>
      </c>
      <c r="J204" s="192">
        <f t="shared" si="7"/>
        <v>9.80656037141211E-4</v>
      </c>
    </row>
    <row r="205" spans="1:10" ht="30.75" customHeight="1" x14ac:dyDescent="0.2">
      <c r="A205" s="76" t="s">
        <v>701</v>
      </c>
      <c r="B205" s="107">
        <v>92027</v>
      </c>
      <c r="C205" s="70" t="s">
        <v>40</v>
      </c>
      <c r="D205" s="94" t="s">
        <v>474</v>
      </c>
      <c r="E205" s="100" t="s">
        <v>72</v>
      </c>
      <c r="F205" s="139">
        <v>2</v>
      </c>
      <c r="G205" s="140">
        <v>74.45</v>
      </c>
      <c r="H205" s="98">
        <f t="shared" si="9"/>
        <v>92.16</v>
      </c>
      <c r="I205" s="99">
        <f t="shared" si="8"/>
        <v>184.32</v>
      </c>
      <c r="J205" s="192">
        <f t="shared" si="7"/>
        <v>2.5580883210567229E-4</v>
      </c>
    </row>
    <row r="206" spans="1:10" ht="25.5" customHeight="1" x14ac:dyDescent="0.2">
      <c r="A206" s="76" t="s">
        <v>702</v>
      </c>
      <c r="B206" s="107">
        <v>91967</v>
      </c>
      <c r="C206" s="70" t="s">
        <v>40</v>
      </c>
      <c r="D206" s="94" t="s">
        <v>475</v>
      </c>
      <c r="E206" s="100" t="s">
        <v>72</v>
      </c>
      <c r="F206" s="139">
        <v>1</v>
      </c>
      <c r="G206" s="140">
        <v>68.3</v>
      </c>
      <c r="H206" s="98">
        <f t="shared" si="9"/>
        <v>84.55</v>
      </c>
      <c r="I206" s="99">
        <f t="shared" si="8"/>
        <v>84.55</v>
      </c>
      <c r="J206" s="192">
        <f t="shared" si="7"/>
        <v>1.173428643366677E-4</v>
      </c>
    </row>
    <row r="207" spans="1:10" ht="24.75" customHeight="1" x14ac:dyDescent="0.2">
      <c r="A207" s="76" t="s">
        <v>703</v>
      </c>
      <c r="B207" s="107">
        <v>91996</v>
      </c>
      <c r="C207" s="70" t="s">
        <v>40</v>
      </c>
      <c r="D207" s="94" t="s">
        <v>476</v>
      </c>
      <c r="E207" s="100" t="s">
        <v>72</v>
      </c>
      <c r="F207" s="139">
        <v>7</v>
      </c>
      <c r="G207" s="140">
        <v>39.770000000000003</v>
      </c>
      <c r="H207" s="98">
        <f t="shared" si="9"/>
        <v>49.23</v>
      </c>
      <c r="I207" s="99">
        <f t="shared" si="8"/>
        <v>344.60999999999996</v>
      </c>
      <c r="J207" s="192">
        <f t="shared" si="7"/>
        <v>4.7826758697881792E-4</v>
      </c>
    </row>
    <row r="208" spans="1:10" ht="39" customHeight="1" x14ac:dyDescent="0.2">
      <c r="A208" s="76" t="s">
        <v>704</v>
      </c>
      <c r="B208" s="107" t="s">
        <v>705</v>
      </c>
      <c r="C208" s="70" t="s">
        <v>76</v>
      </c>
      <c r="D208" s="94" t="s">
        <v>706</v>
      </c>
      <c r="E208" s="100" t="s">
        <v>72</v>
      </c>
      <c r="F208" s="139">
        <v>30</v>
      </c>
      <c r="G208" s="140">
        <v>450.85</v>
      </c>
      <c r="H208" s="98">
        <f t="shared" si="9"/>
        <v>558.11</v>
      </c>
      <c r="I208" s="99">
        <f t="shared" si="8"/>
        <v>16743.3</v>
      </c>
      <c r="J208" s="192">
        <f t="shared" ref="J208:J215" si="10">I208/$I$216</f>
        <v>2.3237217982828247E-2</v>
      </c>
    </row>
    <row r="209" spans="1:10" ht="20.25" customHeight="1" x14ac:dyDescent="0.2">
      <c r="A209" s="62">
        <v>18</v>
      </c>
      <c r="B209" s="72"/>
      <c r="C209" s="72"/>
      <c r="D209" s="64" t="s">
        <v>513</v>
      </c>
      <c r="E209" s="102"/>
      <c r="F209" s="144"/>
      <c r="G209" s="145"/>
      <c r="H209" s="75"/>
      <c r="I209" s="168">
        <f>SUM(I210:I213)</f>
        <v>639.38790000000006</v>
      </c>
      <c r="J209" s="192"/>
    </row>
    <row r="210" spans="1:10" ht="32.25" customHeight="1" x14ac:dyDescent="0.2">
      <c r="A210" s="76" t="s">
        <v>707</v>
      </c>
      <c r="B210" s="142">
        <v>89865</v>
      </c>
      <c r="C210" s="142" t="s">
        <v>40</v>
      </c>
      <c r="D210" s="94" t="s">
        <v>388</v>
      </c>
      <c r="E210" s="100" t="s">
        <v>123</v>
      </c>
      <c r="F210" s="139">
        <v>21.11</v>
      </c>
      <c r="G210" s="140">
        <v>20.11</v>
      </c>
      <c r="H210" s="98">
        <f t="shared" si="9"/>
        <v>24.89</v>
      </c>
      <c r="I210" s="99">
        <f t="shared" si="8"/>
        <v>525.42790000000002</v>
      </c>
      <c r="J210" s="192">
        <f t="shared" si="10"/>
        <v>7.2921602351744773E-4</v>
      </c>
    </row>
    <row r="211" spans="1:10" ht="32.25" customHeight="1" x14ac:dyDescent="0.2">
      <c r="A211" s="76" t="s">
        <v>708</v>
      </c>
      <c r="B211" s="142">
        <v>89485</v>
      </c>
      <c r="C211" s="142" t="s">
        <v>40</v>
      </c>
      <c r="D211" s="94" t="s">
        <v>514</v>
      </c>
      <c r="E211" s="100" t="s">
        <v>123</v>
      </c>
      <c r="F211" s="139">
        <v>4</v>
      </c>
      <c r="G211" s="140">
        <v>7.09</v>
      </c>
      <c r="H211" s="98">
        <f t="shared" si="9"/>
        <v>8.7799999999999994</v>
      </c>
      <c r="I211" s="99">
        <f t="shared" si="8"/>
        <v>35.119999999999997</v>
      </c>
      <c r="J211" s="192">
        <f t="shared" si="10"/>
        <v>4.8741352992356827E-5</v>
      </c>
    </row>
    <row r="212" spans="1:10" ht="32.25" customHeight="1" x14ac:dyDescent="0.2">
      <c r="A212" s="76" t="s">
        <v>709</v>
      </c>
      <c r="B212" s="142">
        <v>89866</v>
      </c>
      <c r="C212" s="142" t="s">
        <v>40</v>
      </c>
      <c r="D212" s="94" t="s">
        <v>515</v>
      </c>
      <c r="E212" s="100" t="s">
        <v>123</v>
      </c>
      <c r="F212" s="139">
        <v>6</v>
      </c>
      <c r="G212" s="140">
        <v>8.6199999999999992</v>
      </c>
      <c r="H212" s="98">
        <f t="shared" si="9"/>
        <v>10.67</v>
      </c>
      <c r="I212" s="99">
        <f t="shared" si="8"/>
        <v>64.02</v>
      </c>
      <c r="J212" s="192">
        <f t="shared" si="10"/>
        <v>8.8850268182536553E-5</v>
      </c>
    </row>
    <row r="213" spans="1:10" ht="32.25" customHeight="1" x14ac:dyDescent="0.2">
      <c r="A213" s="76" t="s">
        <v>710</v>
      </c>
      <c r="B213" s="142">
        <v>89869</v>
      </c>
      <c r="C213" s="142" t="s">
        <v>40</v>
      </c>
      <c r="D213" s="94" t="s">
        <v>516</v>
      </c>
      <c r="E213" s="100" t="s">
        <v>123</v>
      </c>
      <c r="F213" s="139">
        <v>1</v>
      </c>
      <c r="G213" s="140">
        <v>11.97</v>
      </c>
      <c r="H213" s="98">
        <f t="shared" si="9"/>
        <v>14.82</v>
      </c>
      <c r="I213" s="99">
        <f t="shared" si="8"/>
        <v>14.82</v>
      </c>
      <c r="J213" s="192">
        <f t="shared" si="10"/>
        <v>2.0567962737663104E-5</v>
      </c>
    </row>
    <row r="214" spans="1:10" ht="21" customHeight="1" x14ac:dyDescent="0.2">
      <c r="A214" s="62">
        <v>19</v>
      </c>
      <c r="B214" s="64"/>
      <c r="C214" s="64"/>
      <c r="D214" s="64" t="s">
        <v>517</v>
      </c>
      <c r="E214" s="64"/>
      <c r="F214" s="64"/>
      <c r="G214" s="64"/>
      <c r="H214" s="64">
        <f t="shared" si="9"/>
        <v>0</v>
      </c>
      <c r="I214" s="169">
        <f>I215</f>
        <v>1411.4836</v>
      </c>
      <c r="J214" s="192"/>
    </row>
    <row r="215" spans="1:10" ht="33.75" customHeight="1" x14ac:dyDescent="0.2">
      <c r="A215" s="76" t="s">
        <v>711</v>
      </c>
      <c r="B215" s="167">
        <v>99803</v>
      </c>
      <c r="C215" s="142" t="s">
        <v>40</v>
      </c>
      <c r="D215" s="94" t="s">
        <v>518</v>
      </c>
      <c r="E215" s="100" t="s">
        <v>71</v>
      </c>
      <c r="F215" s="139">
        <v>257.57</v>
      </c>
      <c r="G215" s="140">
        <v>4.43</v>
      </c>
      <c r="H215" s="98">
        <f t="shared" si="9"/>
        <v>5.48</v>
      </c>
      <c r="I215" s="99">
        <f t="shared" si="8"/>
        <v>1411.4836</v>
      </c>
      <c r="J215" s="192">
        <f t="shared" si="10"/>
        <v>1.9589299655615772E-3</v>
      </c>
    </row>
    <row r="216" spans="1:10" ht="23.25" customHeight="1" x14ac:dyDescent="0.2">
      <c r="A216" s="214" t="s">
        <v>14</v>
      </c>
      <c r="B216" s="214"/>
      <c r="C216" s="214"/>
      <c r="D216" s="214"/>
      <c r="E216" s="214"/>
      <c r="F216" s="214"/>
      <c r="G216" s="214"/>
      <c r="H216" s="214"/>
      <c r="I216" s="81">
        <f>I14+I16+I20+I28+I39+I57+I34+I65+I67+I78+I97+I102+I137+I143+I165+I176+I183+I209+I214</f>
        <v>720538.06149999972</v>
      </c>
    </row>
    <row r="217" spans="1:10" x14ac:dyDescent="0.2">
      <c r="A217" s="8"/>
      <c r="B217" s="8"/>
      <c r="C217" s="8"/>
      <c r="D217" s="8"/>
      <c r="E217" s="8"/>
      <c r="F217" s="8"/>
      <c r="G217" s="8"/>
      <c r="H217" s="8"/>
      <c r="I217" s="33"/>
    </row>
    <row r="218" spans="1:10" x14ac:dyDescent="0.2">
      <c r="A218" s="9"/>
      <c r="C218" s="2"/>
      <c r="D218" s="9"/>
      <c r="E218" s="9"/>
      <c r="F218" s="9"/>
      <c r="G218" s="2"/>
      <c r="H218" s="2"/>
      <c r="I218" s="34"/>
    </row>
    <row r="219" spans="1:10" x14ac:dyDescent="0.2">
      <c r="A219" s="9"/>
      <c r="B219" s="215"/>
      <c r="C219" s="215"/>
      <c r="D219" s="215"/>
      <c r="E219" s="9"/>
      <c r="F219" s="216" t="s">
        <v>18</v>
      </c>
      <c r="G219" s="216"/>
      <c r="H219" s="2"/>
      <c r="I219" s="34"/>
    </row>
    <row r="220" spans="1:10" x14ac:dyDescent="0.2">
      <c r="A220" s="10"/>
      <c r="B220" s="211" t="s">
        <v>19</v>
      </c>
      <c r="C220" s="211"/>
      <c r="D220" s="211"/>
      <c r="E220" s="10"/>
      <c r="F220" s="211" t="s">
        <v>10</v>
      </c>
      <c r="G220" s="211"/>
      <c r="H220" s="11"/>
      <c r="I220" s="35"/>
    </row>
    <row r="221" spans="1:10" x14ac:dyDescent="0.2">
      <c r="B221" s="218" t="s">
        <v>721</v>
      </c>
      <c r="C221" s="218"/>
      <c r="D221" s="218"/>
      <c r="F221" s="219"/>
      <c r="G221" s="219"/>
    </row>
    <row r="230" ht="18" customHeight="1" x14ac:dyDescent="0.2"/>
    <row r="235" ht="14.25" customHeight="1" x14ac:dyDescent="0.2"/>
    <row r="236" ht="11.25" customHeight="1" x14ac:dyDescent="0.2"/>
    <row r="237" ht="11.25" customHeight="1" x14ac:dyDescent="0.2"/>
    <row r="245" ht="11.25" customHeight="1" x14ac:dyDescent="0.2"/>
    <row r="246" ht="12" customHeight="1" x14ac:dyDescent="0.2"/>
    <row r="247" ht="14.1" customHeight="1" x14ac:dyDescent="0.2"/>
    <row r="248" ht="4.5" customHeight="1" x14ac:dyDescent="0.2"/>
  </sheetData>
  <mergeCells count="23">
    <mergeCell ref="B221:D221"/>
    <mergeCell ref="F221:G221"/>
    <mergeCell ref="A1:I1"/>
    <mergeCell ref="A6:F6"/>
    <mergeCell ref="G6:I6"/>
    <mergeCell ref="A2:I2"/>
    <mergeCell ref="A3:I3"/>
    <mergeCell ref="A4:I4"/>
    <mergeCell ref="A7:F7"/>
    <mergeCell ref="G7:I7"/>
    <mergeCell ref="A8:E8"/>
    <mergeCell ref="F8:I8"/>
    <mergeCell ref="A9:E9"/>
    <mergeCell ref="F9:F10"/>
    <mergeCell ref="G9:G10"/>
    <mergeCell ref="B220:D220"/>
    <mergeCell ref="F220:G220"/>
    <mergeCell ref="A10:E10"/>
    <mergeCell ref="B12:C12"/>
    <mergeCell ref="A216:H216"/>
    <mergeCell ref="B219:D219"/>
    <mergeCell ref="F219:G219"/>
    <mergeCell ref="A11:I11"/>
  </mergeCells>
  <phoneticPr fontId="16" type="noConversion"/>
  <pageMargins left="0.25" right="0.25" top="0.75" bottom="0.75" header="0.3" footer="0.3"/>
  <pageSetup paperSize="9" scale="54" fitToHeight="0" orientation="portrait" verticalDpi="300" r:id="rId1"/>
  <headerFooter alignWithMargins="0"/>
  <ignoredErrors>
    <ignoredError sqref="B17 B2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8E9E-E865-4A69-920D-9998B5B50479}">
  <sheetPr>
    <pageSetUpPr fitToPage="1"/>
  </sheetPr>
  <dimension ref="A1:N156"/>
  <sheetViews>
    <sheetView topLeftCell="A64" zoomScaleNormal="100" workbookViewId="0">
      <selection activeCell="A17" sqref="A17:XFD18"/>
    </sheetView>
  </sheetViews>
  <sheetFormatPr defaultRowHeight="12.75" x14ac:dyDescent="0.2"/>
  <cols>
    <col min="1" max="1" width="8.85546875" customWidth="1"/>
    <col min="2" max="2" width="10.7109375" style="106" customWidth="1"/>
    <col min="3" max="3" width="14.5703125" customWidth="1"/>
    <col min="4" max="4" width="85.7109375" customWidth="1"/>
    <col min="6" max="6" width="4.5703125" customWidth="1"/>
    <col min="7" max="7" width="4.7109375" customWidth="1"/>
    <col min="9" max="9" width="32.85546875" customWidth="1"/>
  </cols>
  <sheetData>
    <row r="1" spans="1:9" ht="18" x14ac:dyDescent="0.25">
      <c r="A1" s="229" t="s">
        <v>128</v>
      </c>
      <c r="B1" s="229"/>
      <c r="C1" s="229"/>
      <c r="D1" s="229"/>
      <c r="E1" s="229"/>
      <c r="F1" s="229"/>
      <c r="G1" s="229"/>
      <c r="H1" s="229"/>
      <c r="I1" s="229"/>
    </row>
    <row r="2" spans="1:9" x14ac:dyDescent="0.2">
      <c r="A2" s="105" t="s">
        <v>0</v>
      </c>
      <c r="B2" s="105" t="s">
        <v>4</v>
      </c>
      <c r="C2" s="105" t="s">
        <v>129</v>
      </c>
      <c r="D2" s="113" t="s">
        <v>1</v>
      </c>
      <c r="E2" s="230" t="s">
        <v>130</v>
      </c>
      <c r="F2" s="230"/>
      <c r="G2" s="230"/>
      <c r="H2" s="230"/>
      <c r="I2" s="230"/>
    </row>
    <row r="3" spans="1:9" ht="30" customHeight="1" x14ac:dyDescent="0.25">
      <c r="A3" s="76" t="s">
        <v>519</v>
      </c>
      <c r="B3" s="172" t="s">
        <v>103</v>
      </c>
      <c r="C3" s="70" t="s">
        <v>40</v>
      </c>
      <c r="D3" s="173" t="s">
        <v>104</v>
      </c>
      <c r="E3" s="228" t="s">
        <v>131</v>
      </c>
      <c r="F3" s="228"/>
      <c r="G3" s="228"/>
      <c r="H3" s="228"/>
      <c r="I3" s="228"/>
    </row>
    <row r="4" spans="1:9" ht="66.75" customHeight="1" x14ac:dyDescent="0.25">
      <c r="A4" s="76" t="s">
        <v>520</v>
      </c>
      <c r="B4" s="172">
        <v>93358</v>
      </c>
      <c r="C4" s="70" t="s">
        <v>40</v>
      </c>
      <c r="D4" s="174" t="s">
        <v>105</v>
      </c>
      <c r="E4" s="228" t="s">
        <v>132</v>
      </c>
      <c r="F4" s="228"/>
      <c r="G4" s="228"/>
      <c r="H4" s="228"/>
      <c r="I4" s="228"/>
    </row>
    <row r="5" spans="1:9" ht="68.25" customHeight="1" x14ac:dyDescent="0.25">
      <c r="A5" s="76" t="s">
        <v>75</v>
      </c>
      <c r="B5" s="172" t="s">
        <v>106</v>
      </c>
      <c r="C5" s="70" t="s">
        <v>40</v>
      </c>
      <c r="D5" s="175" t="s">
        <v>107</v>
      </c>
      <c r="E5" s="228" t="s">
        <v>133</v>
      </c>
      <c r="F5" s="228"/>
      <c r="G5" s="228"/>
      <c r="H5" s="228"/>
      <c r="I5" s="228"/>
    </row>
    <row r="6" spans="1:9" ht="18.75" customHeight="1" x14ac:dyDescent="0.25">
      <c r="A6" s="76" t="s">
        <v>86</v>
      </c>
      <c r="B6" s="172" t="s">
        <v>78</v>
      </c>
      <c r="C6" s="70" t="s">
        <v>76</v>
      </c>
      <c r="D6" s="175" t="s">
        <v>182</v>
      </c>
      <c r="E6" s="231" t="s">
        <v>137</v>
      </c>
      <c r="F6" s="232"/>
      <c r="G6" s="232"/>
      <c r="H6" s="232"/>
      <c r="I6" s="232"/>
    </row>
    <row r="7" spans="1:9" ht="16.5" customHeight="1" x14ac:dyDescent="0.25">
      <c r="A7" s="76" t="s">
        <v>87</v>
      </c>
      <c r="B7" s="172" t="s">
        <v>109</v>
      </c>
      <c r="C7" s="70" t="s">
        <v>76</v>
      </c>
      <c r="D7" s="175" t="s">
        <v>183</v>
      </c>
      <c r="E7" s="231" t="s">
        <v>138</v>
      </c>
      <c r="F7" s="232"/>
      <c r="G7" s="232"/>
      <c r="H7" s="232"/>
      <c r="I7" s="232"/>
    </row>
    <row r="8" spans="1:9" ht="24" customHeight="1" x14ac:dyDescent="0.25">
      <c r="A8" s="76" t="s">
        <v>88</v>
      </c>
      <c r="B8" s="172" t="s">
        <v>111</v>
      </c>
      <c r="C8" s="70" t="s">
        <v>76</v>
      </c>
      <c r="D8" s="173" t="s">
        <v>184</v>
      </c>
      <c r="E8" s="231" t="s">
        <v>139</v>
      </c>
      <c r="F8" s="232"/>
      <c r="G8" s="232"/>
      <c r="H8" s="232"/>
      <c r="I8" s="232"/>
    </row>
    <row r="9" spans="1:9" ht="23.25" customHeight="1" x14ac:dyDescent="0.25">
      <c r="A9" s="76" t="s">
        <v>89</v>
      </c>
      <c r="B9" s="172" t="s">
        <v>81</v>
      </c>
      <c r="C9" s="70" t="s">
        <v>76</v>
      </c>
      <c r="D9" s="175" t="s">
        <v>185</v>
      </c>
      <c r="E9" s="231" t="s">
        <v>140</v>
      </c>
      <c r="F9" s="232"/>
      <c r="G9" s="232"/>
      <c r="H9" s="232"/>
      <c r="I9" s="232"/>
    </row>
    <row r="10" spans="1:9" ht="21" customHeight="1" x14ac:dyDescent="0.25">
      <c r="A10" s="76" t="s">
        <v>522</v>
      </c>
      <c r="B10" s="172" t="s">
        <v>113</v>
      </c>
      <c r="C10" s="70" t="s">
        <v>76</v>
      </c>
      <c r="D10" s="175" t="s">
        <v>186</v>
      </c>
      <c r="E10" s="233" t="s">
        <v>141</v>
      </c>
      <c r="F10" s="234"/>
      <c r="G10" s="234"/>
      <c r="H10" s="234"/>
      <c r="I10" s="235"/>
    </row>
    <row r="11" spans="1:9" ht="24.75" customHeight="1" x14ac:dyDescent="0.25">
      <c r="A11" s="76" t="s">
        <v>90</v>
      </c>
      <c r="B11" s="172" t="s">
        <v>115</v>
      </c>
      <c r="C11" s="70" t="s">
        <v>76</v>
      </c>
      <c r="D11" s="176" t="s">
        <v>134</v>
      </c>
      <c r="E11" s="233" t="s">
        <v>142</v>
      </c>
      <c r="F11" s="234"/>
      <c r="G11" s="234"/>
      <c r="H11" s="234"/>
      <c r="I11" s="235"/>
    </row>
    <row r="12" spans="1:9" ht="22.5" customHeight="1" x14ac:dyDescent="0.25">
      <c r="A12" s="76" t="s">
        <v>523</v>
      </c>
      <c r="B12" s="172" t="s">
        <v>118</v>
      </c>
      <c r="C12" s="70" t="s">
        <v>76</v>
      </c>
      <c r="D12" s="173" t="s">
        <v>135</v>
      </c>
      <c r="E12" s="233" t="s">
        <v>143</v>
      </c>
      <c r="F12" s="234"/>
      <c r="G12" s="234"/>
      <c r="H12" s="234"/>
      <c r="I12" s="235"/>
    </row>
    <row r="13" spans="1:9" ht="20.25" customHeight="1" x14ac:dyDescent="0.25">
      <c r="A13" s="76" t="s">
        <v>524</v>
      </c>
      <c r="B13" s="172" t="s">
        <v>78</v>
      </c>
      <c r="C13" s="70" t="s">
        <v>76</v>
      </c>
      <c r="D13" s="173" t="s">
        <v>182</v>
      </c>
      <c r="E13" s="233" t="s">
        <v>144</v>
      </c>
      <c r="F13" s="234"/>
      <c r="G13" s="234"/>
      <c r="H13" s="234"/>
      <c r="I13" s="235"/>
    </row>
    <row r="14" spans="1:9" ht="24" customHeight="1" x14ac:dyDescent="0.25">
      <c r="A14" s="76" t="s">
        <v>525</v>
      </c>
      <c r="B14" s="172" t="s">
        <v>81</v>
      </c>
      <c r="C14" s="70" t="s">
        <v>76</v>
      </c>
      <c r="D14" s="173" t="s">
        <v>185</v>
      </c>
      <c r="E14" s="233" t="s">
        <v>145</v>
      </c>
      <c r="F14" s="234"/>
      <c r="G14" s="234"/>
      <c r="H14" s="234"/>
      <c r="I14" s="235"/>
    </row>
    <row r="15" spans="1:9" ht="18.75" customHeight="1" x14ac:dyDescent="0.25">
      <c r="A15" s="76" t="s">
        <v>526</v>
      </c>
      <c r="B15" s="172" t="s">
        <v>113</v>
      </c>
      <c r="C15" s="70" t="s">
        <v>76</v>
      </c>
      <c r="D15" s="173" t="s">
        <v>186</v>
      </c>
      <c r="E15" s="233" t="s">
        <v>146</v>
      </c>
      <c r="F15" s="234"/>
      <c r="G15" s="234"/>
      <c r="H15" s="234"/>
      <c r="I15" s="235"/>
    </row>
    <row r="16" spans="1:9" ht="22.5" customHeight="1" x14ac:dyDescent="0.25">
      <c r="A16" s="76" t="s">
        <v>527</v>
      </c>
      <c r="B16" s="172" t="s">
        <v>120</v>
      </c>
      <c r="C16" s="70" t="s">
        <v>76</v>
      </c>
      <c r="D16" s="173" t="s">
        <v>134</v>
      </c>
      <c r="E16" s="233" t="s">
        <v>147</v>
      </c>
      <c r="F16" s="234"/>
      <c r="G16" s="234"/>
      <c r="H16" s="234"/>
      <c r="I16" s="235"/>
    </row>
    <row r="17" spans="1:9" ht="91.5" customHeight="1" x14ac:dyDescent="0.2">
      <c r="A17" s="76" t="s">
        <v>528</v>
      </c>
      <c r="B17" s="70" t="s">
        <v>193</v>
      </c>
      <c r="C17" s="70" t="s">
        <v>40</v>
      </c>
      <c r="D17" s="173" t="s">
        <v>194</v>
      </c>
      <c r="E17" s="236" t="s">
        <v>198</v>
      </c>
      <c r="F17" s="237"/>
      <c r="G17" s="237"/>
      <c r="H17" s="237"/>
      <c r="I17" s="238"/>
    </row>
    <row r="18" spans="1:9" ht="91.5" customHeight="1" x14ac:dyDescent="0.2">
      <c r="A18" s="76" t="s">
        <v>530</v>
      </c>
      <c r="B18" s="70" t="s">
        <v>196</v>
      </c>
      <c r="C18" s="70" t="s">
        <v>40</v>
      </c>
      <c r="D18" s="173" t="s">
        <v>550</v>
      </c>
      <c r="E18" s="236" t="s">
        <v>197</v>
      </c>
      <c r="F18" s="237"/>
      <c r="G18" s="237"/>
      <c r="H18" s="237"/>
      <c r="I18" s="238"/>
    </row>
    <row r="19" spans="1:9" ht="55.5" customHeight="1" x14ac:dyDescent="0.25">
      <c r="A19" s="76" t="s">
        <v>531</v>
      </c>
      <c r="B19" s="172" t="s">
        <v>124</v>
      </c>
      <c r="C19" s="70" t="s">
        <v>76</v>
      </c>
      <c r="D19" s="177" t="s">
        <v>125</v>
      </c>
      <c r="E19" s="236" t="s">
        <v>136</v>
      </c>
      <c r="F19" s="237"/>
      <c r="G19" s="237"/>
      <c r="H19" s="237"/>
      <c r="I19" s="238"/>
    </row>
    <row r="20" spans="1:9" ht="28.5" customHeight="1" x14ac:dyDescent="0.25">
      <c r="A20" s="76" t="s">
        <v>532</v>
      </c>
      <c r="B20" s="172" t="s">
        <v>126</v>
      </c>
      <c r="C20" s="70" t="s">
        <v>76</v>
      </c>
      <c r="D20" s="178" t="s">
        <v>149</v>
      </c>
      <c r="E20" s="236" t="s">
        <v>148</v>
      </c>
      <c r="F20" s="237"/>
      <c r="G20" s="237"/>
      <c r="H20" s="237"/>
      <c r="I20" s="238"/>
    </row>
    <row r="21" spans="1:9" ht="21.75" customHeight="1" x14ac:dyDescent="0.25">
      <c r="A21" s="127" t="s">
        <v>540</v>
      </c>
      <c r="B21" s="172" t="s">
        <v>189</v>
      </c>
      <c r="C21" s="127" t="s">
        <v>187</v>
      </c>
      <c r="D21" s="179" t="s">
        <v>180</v>
      </c>
      <c r="E21" s="239" t="s">
        <v>181</v>
      </c>
      <c r="F21" s="237"/>
      <c r="G21" s="237"/>
      <c r="H21" s="237"/>
      <c r="I21" s="238"/>
    </row>
    <row r="22" spans="1:9" ht="27" customHeight="1" x14ac:dyDescent="0.2">
      <c r="A22" s="127" t="s">
        <v>542</v>
      </c>
      <c r="B22" s="107">
        <v>100702</v>
      </c>
      <c r="C22" s="70" t="s">
        <v>40</v>
      </c>
      <c r="D22" s="179" t="s">
        <v>190</v>
      </c>
      <c r="E22" s="240" t="s">
        <v>191</v>
      </c>
      <c r="F22" s="241"/>
      <c r="G22" s="241"/>
      <c r="H22" s="241"/>
      <c r="I22" s="241"/>
    </row>
    <row r="23" spans="1:9" ht="36" customHeight="1" x14ac:dyDescent="0.25">
      <c r="A23" s="127" t="s">
        <v>548</v>
      </c>
      <c r="B23" s="172" t="s">
        <v>216</v>
      </c>
      <c r="C23" s="127" t="s">
        <v>187</v>
      </c>
      <c r="D23" s="137" t="s">
        <v>217</v>
      </c>
      <c r="E23" s="240" t="s">
        <v>228</v>
      </c>
      <c r="F23" s="241"/>
      <c r="G23" s="241"/>
      <c r="H23" s="241"/>
      <c r="I23" s="241"/>
    </row>
    <row r="24" spans="1:9" ht="32.25" customHeight="1" x14ac:dyDescent="0.25">
      <c r="A24" s="127" t="s">
        <v>549</v>
      </c>
      <c r="B24" s="172" t="s">
        <v>238</v>
      </c>
      <c r="C24" s="127" t="s">
        <v>187</v>
      </c>
      <c r="D24" s="180" t="s">
        <v>229</v>
      </c>
      <c r="E24" s="240" t="s">
        <v>239</v>
      </c>
      <c r="F24" s="241"/>
      <c r="G24" s="241"/>
      <c r="H24" s="241"/>
      <c r="I24" s="241"/>
    </row>
    <row r="25" spans="1:9" ht="66.75" customHeight="1" x14ac:dyDescent="0.2">
      <c r="A25" s="127" t="s">
        <v>565</v>
      </c>
      <c r="B25" s="70" t="s">
        <v>248</v>
      </c>
      <c r="C25" s="70" t="s">
        <v>40</v>
      </c>
      <c r="D25" s="94" t="s">
        <v>250</v>
      </c>
      <c r="E25" s="242" t="s">
        <v>251</v>
      </c>
      <c r="F25" s="243"/>
      <c r="G25" s="243"/>
      <c r="H25" s="243"/>
      <c r="I25" s="243"/>
    </row>
    <row r="26" spans="1:9" ht="40.5" customHeight="1" x14ac:dyDescent="0.2">
      <c r="A26" s="127" t="s">
        <v>566</v>
      </c>
      <c r="B26" s="70" t="s">
        <v>253</v>
      </c>
      <c r="C26" s="70" t="s">
        <v>40</v>
      </c>
      <c r="D26" s="94" t="s">
        <v>256</v>
      </c>
      <c r="E26" s="242" t="s">
        <v>263</v>
      </c>
      <c r="F26" s="243"/>
      <c r="G26" s="243"/>
      <c r="H26" s="243"/>
      <c r="I26" s="243"/>
    </row>
    <row r="27" spans="1:9" ht="40.5" customHeight="1" x14ac:dyDescent="0.2">
      <c r="A27" s="127" t="s">
        <v>567</v>
      </c>
      <c r="B27" s="70" t="s">
        <v>254</v>
      </c>
      <c r="C27" s="70" t="s">
        <v>40</v>
      </c>
      <c r="D27" s="94" t="s">
        <v>255</v>
      </c>
      <c r="E27" s="242" t="s">
        <v>365</v>
      </c>
      <c r="F27" s="243"/>
      <c r="G27" s="243"/>
      <c r="H27" s="243"/>
      <c r="I27" s="243"/>
    </row>
    <row r="28" spans="1:9" ht="40.5" customHeight="1" x14ac:dyDescent="0.2">
      <c r="A28" s="127" t="s">
        <v>568</v>
      </c>
      <c r="B28" s="70" t="s">
        <v>257</v>
      </c>
      <c r="C28" s="70" t="s">
        <v>40</v>
      </c>
      <c r="D28" s="94" t="s">
        <v>258</v>
      </c>
      <c r="E28" s="240" t="s">
        <v>264</v>
      </c>
      <c r="F28" s="241"/>
      <c r="G28" s="241"/>
      <c r="H28" s="241"/>
      <c r="I28" s="241"/>
    </row>
    <row r="29" spans="1:9" ht="40.5" customHeight="1" x14ac:dyDescent="0.2">
      <c r="A29" s="127" t="s">
        <v>569</v>
      </c>
      <c r="B29" s="70" t="s">
        <v>259</v>
      </c>
      <c r="C29" s="70" t="s">
        <v>76</v>
      </c>
      <c r="D29" s="94" t="s">
        <v>260</v>
      </c>
      <c r="E29" s="240" t="s">
        <v>265</v>
      </c>
      <c r="F29" s="241"/>
      <c r="G29" s="241"/>
      <c r="H29" s="241"/>
      <c r="I29" s="241"/>
    </row>
    <row r="30" spans="1:9" ht="40.5" customHeight="1" x14ac:dyDescent="0.2">
      <c r="A30" s="127" t="s">
        <v>570</v>
      </c>
      <c r="B30" s="70" t="s">
        <v>262</v>
      </c>
      <c r="C30" s="70" t="s">
        <v>40</v>
      </c>
      <c r="D30" s="94" t="s">
        <v>261</v>
      </c>
      <c r="E30" s="240" t="s">
        <v>578</v>
      </c>
      <c r="F30" s="241"/>
      <c r="G30" s="241"/>
      <c r="H30" s="241"/>
      <c r="I30" s="241"/>
    </row>
    <row r="31" spans="1:9" ht="30" customHeight="1" x14ac:dyDescent="0.2">
      <c r="A31" s="127" t="s">
        <v>571</v>
      </c>
      <c r="B31" s="70" t="s">
        <v>268</v>
      </c>
      <c r="C31" s="70" t="s">
        <v>40</v>
      </c>
      <c r="D31" s="94" t="s">
        <v>266</v>
      </c>
      <c r="E31" s="240" t="s">
        <v>579</v>
      </c>
      <c r="F31" s="241"/>
      <c r="G31" s="241"/>
      <c r="H31" s="241"/>
      <c r="I31" s="241"/>
    </row>
    <row r="32" spans="1:9" ht="30" customHeight="1" x14ac:dyDescent="0.2">
      <c r="A32" s="127" t="s">
        <v>572</v>
      </c>
      <c r="B32" s="70" t="s">
        <v>268</v>
      </c>
      <c r="C32" s="70" t="s">
        <v>40</v>
      </c>
      <c r="D32" s="94" t="s">
        <v>267</v>
      </c>
      <c r="E32" s="240" t="s">
        <v>579</v>
      </c>
      <c r="F32" s="241"/>
      <c r="G32" s="241"/>
      <c r="H32" s="241"/>
      <c r="I32" s="241"/>
    </row>
    <row r="33" spans="1:9" ht="30" customHeight="1" x14ac:dyDescent="0.2">
      <c r="A33" s="127" t="s">
        <v>573</v>
      </c>
      <c r="B33" s="70" t="s">
        <v>275</v>
      </c>
      <c r="C33" s="70" t="s">
        <v>40</v>
      </c>
      <c r="D33" s="155" t="s">
        <v>274</v>
      </c>
      <c r="E33" s="240" t="s">
        <v>278</v>
      </c>
      <c r="F33" s="241"/>
      <c r="G33" s="241"/>
      <c r="H33" s="241"/>
      <c r="I33" s="241"/>
    </row>
    <row r="34" spans="1:9" ht="30" customHeight="1" x14ac:dyDescent="0.2">
      <c r="A34" s="127" t="s">
        <v>574</v>
      </c>
      <c r="B34" s="70" t="s">
        <v>276</v>
      </c>
      <c r="C34" s="70" t="s">
        <v>40</v>
      </c>
      <c r="D34" s="138" t="s">
        <v>277</v>
      </c>
      <c r="E34" s="240" t="s">
        <v>279</v>
      </c>
      <c r="F34" s="241"/>
      <c r="G34" s="241"/>
      <c r="H34" s="241"/>
      <c r="I34" s="241"/>
    </row>
    <row r="35" spans="1:9" ht="45" customHeight="1" x14ac:dyDescent="0.2">
      <c r="A35" s="127" t="s">
        <v>575</v>
      </c>
      <c r="B35" s="70" t="s">
        <v>281</v>
      </c>
      <c r="C35" s="70" t="s">
        <v>187</v>
      </c>
      <c r="D35" s="138" t="s">
        <v>280</v>
      </c>
      <c r="E35" s="240" t="s">
        <v>297</v>
      </c>
      <c r="F35" s="241"/>
      <c r="G35" s="241"/>
      <c r="H35" s="241"/>
      <c r="I35" s="241"/>
    </row>
    <row r="36" spans="1:9" ht="42.75" customHeight="1" x14ac:dyDescent="0.2">
      <c r="A36" s="127" t="s">
        <v>581</v>
      </c>
      <c r="B36" s="70" t="s">
        <v>313</v>
      </c>
      <c r="C36" s="70" t="s">
        <v>40</v>
      </c>
      <c r="D36" s="138" t="s">
        <v>299</v>
      </c>
      <c r="E36" s="244" t="s">
        <v>334</v>
      </c>
      <c r="F36" s="245"/>
      <c r="G36" s="245"/>
      <c r="H36" s="245"/>
      <c r="I36" s="246"/>
    </row>
    <row r="37" spans="1:9" ht="42.75" customHeight="1" x14ac:dyDescent="0.2">
      <c r="A37" s="127" t="s">
        <v>582</v>
      </c>
      <c r="B37" s="70" t="s">
        <v>314</v>
      </c>
      <c r="C37" s="70" t="s">
        <v>40</v>
      </c>
      <c r="D37" s="138" t="s">
        <v>300</v>
      </c>
      <c r="E37" s="244" t="s">
        <v>334</v>
      </c>
      <c r="F37" s="245"/>
      <c r="G37" s="245"/>
      <c r="H37" s="245"/>
      <c r="I37" s="246"/>
    </row>
    <row r="38" spans="1:9" ht="42.75" customHeight="1" x14ac:dyDescent="0.2">
      <c r="A38" s="127" t="s">
        <v>583</v>
      </c>
      <c r="B38" s="70" t="s">
        <v>315</v>
      </c>
      <c r="C38" s="70" t="s">
        <v>40</v>
      </c>
      <c r="D38" s="138" t="s">
        <v>301</v>
      </c>
      <c r="E38" s="244" t="s">
        <v>334</v>
      </c>
      <c r="F38" s="245"/>
      <c r="G38" s="245"/>
      <c r="H38" s="245"/>
      <c r="I38" s="246"/>
    </row>
    <row r="39" spans="1:9" ht="42.75" customHeight="1" x14ac:dyDescent="0.2">
      <c r="A39" s="127" t="s">
        <v>584</v>
      </c>
      <c r="B39" s="70" t="s">
        <v>316</v>
      </c>
      <c r="C39" s="70" t="s">
        <v>40</v>
      </c>
      <c r="D39" s="138" t="s">
        <v>302</v>
      </c>
      <c r="E39" s="240" t="s">
        <v>336</v>
      </c>
      <c r="F39" s="241"/>
      <c r="G39" s="241"/>
      <c r="H39" s="241"/>
      <c r="I39" s="241"/>
    </row>
    <row r="40" spans="1:9" ht="42.75" customHeight="1" x14ac:dyDescent="0.2">
      <c r="A40" s="127" t="s">
        <v>585</v>
      </c>
      <c r="B40" s="70" t="s">
        <v>317</v>
      </c>
      <c r="C40" s="70" t="s">
        <v>40</v>
      </c>
      <c r="D40" s="138" t="s">
        <v>303</v>
      </c>
      <c r="E40" s="242" t="s">
        <v>341</v>
      </c>
      <c r="F40" s="243"/>
      <c r="G40" s="243"/>
      <c r="H40" s="243"/>
      <c r="I40" s="243"/>
    </row>
    <row r="41" spans="1:9" ht="42.75" customHeight="1" x14ac:dyDescent="0.2">
      <c r="A41" s="127" t="s">
        <v>586</v>
      </c>
      <c r="B41" s="70" t="s">
        <v>373</v>
      </c>
      <c r="C41" s="70" t="s">
        <v>40</v>
      </c>
      <c r="D41" s="138" t="s">
        <v>374</v>
      </c>
      <c r="E41" s="236" t="s">
        <v>375</v>
      </c>
      <c r="F41" s="237"/>
      <c r="G41" s="237"/>
      <c r="H41" s="237"/>
      <c r="I41" s="238"/>
    </row>
    <row r="42" spans="1:9" ht="42.75" customHeight="1" x14ac:dyDescent="0.2">
      <c r="A42" s="127" t="s">
        <v>587</v>
      </c>
      <c r="B42" s="70" t="s">
        <v>371</v>
      </c>
      <c r="C42" s="70" t="s">
        <v>40</v>
      </c>
      <c r="D42" s="138" t="s">
        <v>372</v>
      </c>
      <c r="E42" s="236" t="s">
        <v>376</v>
      </c>
      <c r="F42" s="237"/>
      <c r="G42" s="237"/>
      <c r="H42" s="237"/>
      <c r="I42" s="238"/>
    </row>
    <row r="43" spans="1:9" ht="74.25" customHeight="1" x14ac:dyDescent="0.2">
      <c r="A43" s="127" t="s">
        <v>588</v>
      </c>
      <c r="B43" s="70" t="s">
        <v>318</v>
      </c>
      <c r="C43" s="70" t="s">
        <v>40</v>
      </c>
      <c r="D43" s="138" t="s">
        <v>304</v>
      </c>
      <c r="E43" s="240" t="s">
        <v>337</v>
      </c>
      <c r="F43" s="241"/>
      <c r="G43" s="241"/>
      <c r="H43" s="241"/>
      <c r="I43" s="241"/>
    </row>
    <row r="44" spans="1:9" ht="65.25" customHeight="1" x14ac:dyDescent="0.2">
      <c r="A44" s="127" t="s">
        <v>589</v>
      </c>
      <c r="B44" s="70" t="s">
        <v>319</v>
      </c>
      <c r="C44" s="70" t="s">
        <v>40</v>
      </c>
      <c r="D44" s="138" t="s">
        <v>331</v>
      </c>
      <c r="E44" s="240" t="s">
        <v>338</v>
      </c>
      <c r="F44" s="241"/>
      <c r="G44" s="241"/>
      <c r="H44" s="241"/>
      <c r="I44" s="241"/>
    </row>
    <row r="45" spans="1:9" ht="42.75" customHeight="1" x14ac:dyDescent="0.2">
      <c r="A45" s="127" t="s">
        <v>590</v>
      </c>
      <c r="B45" s="70" t="s">
        <v>320</v>
      </c>
      <c r="C45" s="70" t="s">
        <v>40</v>
      </c>
      <c r="D45" s="138" t="s">
        <v>306</v>
      </c>
      <c r="E45" s="240" t="s">
        <v>338</v>
      </c>
      <c r="F45" s="241"/>
      <c r="G45" s="241"/>
      <c r="H45" s="241"/>
      <c r="I45" s="241"/>
    </row>
    <row r="46" spans="1:9" ht="42.75" customHeight="1" x14ac:dyDescent="0.2">
      <c r="A46" s="127" t="s">
        <v>591</v>
      </c>
      <c r="B46" s="70" t="s">
        <v>321</v>
      </c>
      <c r="C46" s="70" t="s">
        <v>40</v>
      </c>
      <c r="D46" s="138" t="s">
        <v>307</v>
      </c>
      <c r="E46" s="240" t="s">
        <v>346</v>
      </c>
      <c r="F46" s="241"/>
      <c r="G46" s="241"/>
      <c r="H46" s="241"/>
      <c r="I46" s="241"/>
    </row>
    <row r="47" spans="1:9" ht="42.75" customHeight="1" x14ac:dyDescent="0.2">
      <c r="A47" s="127" t="s">
        <v>592</v>
      </c>
      <c r="B47" s="70" t="s">
        <v>322</v>
      </c>
      <c r="C47" s="70" t="s">
        <v>40</v>
      </c>
      <c r="D47" s="138" t="s">
        <v>308</v>
      </c>
      <c r="E47" s="240" t="s">
        <v>361</v>
      </c>
      <c r="F47" s="241"/>
      <c r="G47" s="241"/>
      <c r="H47" s="241"/>
      <c r="I47" s="241"/>
    </row>
    <row r="48" spans="1:9" ht="42.75" customHeight="1" x14ac:dyDescent="0.2">
      <c r="A48" s="127" t="s">
        <v>593</v>
      </c>
      <c r="B48" s="70" t="s">
        <v>323</v>
      </c>
      <c r="C48" s="70" t="s">
        <v>40</v>
      </c>
      <c r="D48" s="138" t="s">
        <v>309</v>
      </c>
      <c r="E48" s="240" t="s">
        <v>363</v>
      </c>
      <c r="F48" s="241"/>
      <c r="G48" s="241"/>
      <c r="H48" s="241"/>
      <c r="I48" s="241"/>
    </row>
    <row r="49" spans="1:14" ht="42.75" customHeight="1" x14ac:dyDescent="0.2">
      <c r="A49" s="127" t="s">
        <v>594</v>
      </c>
      <c r="B49" s="70" t="s">
        <v>324</v>
      </c>
      <c r="C49" s="70" t="s">
        <v>40</v>
      </c>
      <c r="D49" s="138" t="s">
        <v>310</v>
      </c>
      <c r="E49" s="240" t="s">
        <v>361</v>
      </c>
      <c r="F49" s="241"/>
      <c r="G49" s="241"/>
      <c r="H49" s="241"/>
      <c r="I49" s="241"/>
    </row>
    <row r="50" spans="1:14" ht="42.75" customHeight="1" x14ac:dyDescent="0.2">
      <c r="A50" s="127" t="s">
        <v>595</v>
      </c>
      <c r="B50" s="70" t="s">
        <v>325</v>
      </c>
      <c r="C50" s="70" t="s">
        <v>40</v>
      </c>
      <c r="D50" s="138" t="s">
        <v>311</v>
      </c>
      <c r="E50" s="240" t="s">
        <v>362</v>
      </c>
      <c r="F50" s="241"/>
      <c r="G50" s="241"/>
      <c r="H50" s="241"/>
      <c r="I50" s="241"/>
    </row>
    <row r="51" spans="1:14" ht="42.75" customHeight="1" x14ac:dyDescent="0.2">
      <c r="A51" s="127" t="s">
        <v>596</v>
      </c>
      <c r="B51" s="70" t="s">
        <v>326</v>
      </c>
      <c r="C51" s="70" t="s">
        <v>40</v>
      </c>
      <c r="D51" s="138" t="s">
        <v>312</v>
      </c>
      <c r="E51" s="240" t="s">
        <v>364</v>
      </c>
      <c r="F51" s="241"/>
      <c r="G51" s="241"/>
      <c r="H51" s="241"/>
      <c r="I51" s="241"/>
    </row>
    <row r="52" spans="1:14" ht="42.75" customHeight="1" x14ac:dyDescent="0.2">
      <c r="A52" s="127" t="s">
        <v>597</v>
      </c>
      <c r="B52" s="70" t="s">
        <v>327</v>
      </c>
      <c r="C52" s="70" t="s">
        <v>40</v>
      </c>
      <c r="D52" s="138" t="s">
        <v>332</v>
      </c>
      <c r="E52" s="240" t="s">
        <v>279</v>
      </c>
      <c r="F52" s="241"/>
      <c r="G52" s="241"/>
      <c r="H52" s="241"/>
      <c r="I52" s="241"/>
    </row>
    <row r="53" spans="1:14" ht="42.75" customHeight="1" x14ac:dyDescent="0.2">
      <c r="A53" s="127" t="s">
        <v>598</v>
      </c>
      <c r="B53" s="70" t="s">
        <v>328</v>
      </c>
      <c r="C53" s="70" t="s">
        <v>40</v>
      </c>
      <c r="D53" s="138" t="s">
        <v>333</v>
      </c>
      <c r="E53" s="240" t="s">
        <v>366</v>
      </c>
      <c r="F53" s="241"/>
      <c r="G53" s="241"/>
      <c r="H53" s="241"/>
      <c r="I53" s="241"/>
    </row>
    <row r="54" spans="1:14" ht="30" customHeight="1" x14ac:dyDescent="0.2">
      <c r="A54" s="127" t="s">
        <v>599</v>
      </c>
      <c r="B54" s="70">
        <v>96132</v>
      </c>
      <c r="C54" s="70" t="s">
        <v>40</v>
      </c>
      <c r="D54" s="138" t="s">
        <v>377</v>
      </c>
      <c r="E54" s="240" t="s">
        <v>383</v>
      </c>
      <c r="F54" s="241"/>
      <c r="G54" s="241"/>
      <c r="H54" s="241"/>
      <c r="I54" s="241"/>
    </row>
    <row r="55" spans="1:14" ht="30" customHeight="1" x14ac:dyDescent="0.2">
      <c r="A55" s="127" t="s">
        <v>600</v>
      </c>
      <c r="B55" s="70">
        <v>88489</v>
      </c>
      <c r="C55" s="70" t="s">
        <v>40</v>
      </c>
      <c r="D55" s="138" t="s">
        <v>378</v>
      </c>
      <c r="E55" s="240" t="s">
        <v>383</v>
      </c>
      <c r="F55" s="241"/>
      <c r="G55" s="241"/>
      <c r="H55" s="241"/>
      <c r="I55" s="241"/>
    </row>
    <row r="56" spans="1:14" ht="30" customHeight="1" x14ac:dyDescent="0.2">
      <c r="A56" s="127" t="s">
        <v>601</v>
      </c>
      <c r="B56" s="70" t="s">
        <v>380</v>
      </c>
      <c r="C56" s="70" t="s">
        <v>40</v>
      </c>
      <c r="D56" s="138" t="s">
        <v>379</v>
      </c>
      <c r="E56" s="244" t="s">
        <v>384</v>
      </c>
      <c r="F56" s="245"/>
      <c r="G56" s="245"/>
      <c r="H56" s="245"/>
      <c r="I56" s="246"/>
    </row>
    <row r="57" spans="1:14" ht="30" customHeight="1" x14ac:dyDescent="0.2">
      <c r="A57" s="127" t="s">
        <v>602</v>
      </c>
      <c r="B57" s="70" t="s">
        <v>382</v>
      </c>
      <c r="C57" s="70" t="s">
        <v>40</v>
      </c>
      <c r="D57" s="138" t="s">
        <v>381</v>
      </c>
      <c r="E57" s="244" t="s">
        <v>384</v>
      </c>
      <c r="F57" s="245"/>
      <c r="G57" s="245"/>
      <c r="H57" s="245"/>
      <c r="I57" s="246"/>
    </row>
    <row r="58" spans="1:14" ht="111" customHeight="1" x14ac:dyDescent="0.55000000000000004">
      <c r="A58" s="127" t="s">
        <v>604</v>
      </c>
      <c r="B58" s="141">
        <v>89446</v>
      </c>
      <c r="C58" s="142" t="s">
        <v>40</v>
      </c>
      <c r="D58" s="138" t="s">
        <v>388</v>
      </c>
      <c r="E58" s="242" t="s">
        <v>477</v>
      </c>
      <c r="F58" s="243"/>
      <c r="G58" s="243"/>
      <c r="H58" s="243"/>
      <c r="I58" s="243"/>
      <c r="J58" s="146"/>
      <c r="K58" s="147"/>
      <c r="L58" s="147"/>
      <c r="M58" s="147"/>
      <c r="N58" s="147"/>
    </row>
    <row r="59" spans="1:14" ht="52.5" customHeight="1" x14ac:dyDescent="0.2">
      <c r="A59" s="127" t="s">
        <v>605</v>
      </c>
      <c r="B59" s="141">
        <v>89449</v>
      </c>
      <c r="C59" s="142" t="s">
        <v>40</v>
      </c>
      <c r="D59" s="138" t="s">
        <v>389</v>
      </c>
      <c r="E59" s="240" t="s">
        <v>478</v>
      </c>
      <c r="F59" s="241"/>
      <c r="G59" s="241"/>
      <c r="H59" s="241"/>
      <c r="I59" s="241"/>
    </row>
    <row r="60" spans="1:14" ht="30" customHeight="1" x14ac:dyDescent="0.2">
      <c r="A60" s="127" t="s">
        <v>606</v>
      </c>
      <c r="B60" s="141">
        <v>89450</v>
      </c>
      <c r="C60" s="142" t="s">
        <v>40</v>
      </c>
      <c r="D60" s="138" t="s">
        <v>390</v>
      </c>
      <c r="E60" s="240" t="s">
        <v>479</v>
      </c>
      <c r="F60" s="241"/>
      <c r="G60" s="241"/>
      <c r="H60" s="241"/>
      <c r="I60" s="241"/>
    </row>
    <row r="61" spans="1:14" ht="30" customHeight="1" x14ac:dyDescent="0.2">
      <c r="A61" s="127" t="s">
        <v>607</v>
      </c>
      <c r="B61" s="141">
        <v>89451</v>
      </c>
      <c r="C61" s="142" t="s">
        <v>40</v>
      </c>
      <c r="D61" s="138" t="s">
        <v>391</v>
      </c>
      <c r="E61" s="240" t="s">
        <v>480</v>
      </c>
      <c r="F61" s="241"/>
      <c r="G61" s="241"/>
      <c r="H61" s="241"/>
      <c r="I61" s="241"/>
    </row>
    <row r="62" spans="1:14" ht="30" customHeight="1" x14ac:dyDescent="0.2">
      <c r="A62" s="127" t="s">
        <v>608</v>
      </c>
      <c r="B62" s="141">
        <v>89452</v>
      </c>
      <c r="C62" s="142" t="s">
        <v>40</v>
      </c>
      <c r="D62" s="138" t="s">
        <v>392</v>
      </c>
      <c r="E62" s="240" t="s">
        <v>481</v>
      </c>
      <c r="F62" s="241"/>
      <c r="G62" s="241"/>
      <c r="H62" s="241"/>
      <c r="I62" s="241"/>
    </row>
    <row r="63" spans="1:14" ht="30" customHeight="1" x14ac:dyDescent="0.2">
      <c r="A63" s="127" t="s">
        <v>637</v>
      </c>
      <c r="B63" s="142">
        <v>89848</v>
      </c>
      <c r="C63" s="142" t="s">
        <v>40</v>
      </c>
      <c r="D63" s="138" t="s">
        <v>421</v>
      </c>
      <c r="E63" s="246" t="s">
        <v>484</v>
      </c>
      <c r="F63" s="241"/>
      <c r="G63" s="241"/>
      <c r="H63" s="241"/>
      <c r="I63" s="241"/>
    </row>
    <row r="64" spans="1:14" ht="30" customHeight="1" x14ac:dyDescent="0.2">
      <c r="A64" s="127" t="s">
        <v>642</v>
      </c>
      <c r="B64" s="142">
        <v>89714</v>
      </c>
      <c r="C64" s="142" t="s">
        <v>40</v>
      </c>
      <c r="D64" s="94" t="s">
        <v>426</v>
      </c>
      <c r="E64" s="246" t="s">
        <v>489</v>
      </c>
      <c r="F64" s="241"/>
      <c r="G64" s="241"/>
      <c r="H64" s="241"/>
      <c r="I64" s="241"/>
    </row>
    <row r="65" spans="1:9" ht="72.75" customHeight="1" x14ac:dyDescent="0.2">
      <c r="A65" s="127" t="s">
        <v>643</v>
      </c>
      <c r="B65" s="142">
        <v>89711</v>
      </c>
      <c r="C65" s="142" t="s">
        <v>40</v>
      </c>
      <c r="D65" s="94" t="s">
        <v>427</v>
      </c>
      <c r="E65" s="238" t="s">
        <v>488</v>
      </c>
      <c r="F65" s="243"/>
      <c r="G65" s="243"/>
      <c r="H65" s="243"/>
      <c r="I65" s="243"/>
    </row>
    <row r="66" spans="1:9" ht="30" customHeight="1" x14ac:dyDescent="0.2">
      <c r="A66" s="127" t="s">
        <v>644</v>
      </c>
      <c r="B66" s="142">
        <v>89712</v>
      </c>
      <c r="C66" s="142" t="s">
        <v>40</v>
      </c>
      <c r="D66" s="94" t="s">
        <v>428</v>
      </c>
      <c r="E66" s="246" t="s">
        <v>486</v>
      </c>
      <c r="F66" s="241"/>
      <c r="G66" s="241"/>
      <c r="H66" s="241"/>
      <c r="I66" s="241"/>
    </row>
    <row r="67" spans="1:9" ht="30" customHeight="1" x14ac:dyDescent="0.2">
      <c r="A67" s="127" t="s">
        <v>645</v>
      </c>
      <c r="B67" s="142">
        <v>89511</v>
      </c>
      <c r="C67" s="142" t="s">
        <v>40</v>
      </c>
      <c r="D67" s="94" t="s">
        <v>429</v>
      </c>
      <c r="E67" s="246" t="s">
        <v>487</v>
      </c>
      <c r="F67" s="241"/>
      <c r="G67" s="241"/>
      <c r="H67" s="241"/>
      <c r="I67" s="241"/>
    </row>
    <row r="68" spans="1:9" ht="30" customHeight="1" x14ac:dyDescent="0.2"/>
    <row r="69" spans="1:9" x14ac:dyDescent="0.2">
      <c r="D69" s="186" t="s">
        <v>19</v>
      </c>
    </row>
    <row r="70" spans="1:9" x14ac:dyDescent="0.2">
      <c r="D70" s="187" t="s">
        <v>722</v>
      </c>
    </row>
    <row r="71" spans="1:9" ht="30" customHeight="1" x14ac:dyDescent="0.2"/>
    <row r="72" spans="1:9" ht="30" customHeight="1" x14ac:dyDescent="0.2"/>
    <row r="73" spans="1:9" ht="30" customHeight="1" x14ac:dyDescent="0.2"/>
    <row r="74" spans="1:9" ht="30" customHeight="1" x14ac:dyDescent="0.2"/>
    <row r="75" spans="1:9" ht="30" customHeight="1" x14ac:dyDescent="0.2"/>
    <row r="76" spans="1:9" ht="30" customHeight="1" x14ac:dyDescent="0.2"/>
    <row r="77" spans="1:9" ht="30" customHeight="1" x14ac:dyDescent="0.2"/>
    <row r="78" spans="1:9" ht="30" customHeight="1" x14ac:dyDescent="0.2"/>
    <row r="79" spans="1:9" ht="30" customHeight="1" x14ac:dyDescent="0.2"/>
    <row r="80" spans="1:9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  <row r="141" ht="30" customHeight="1" x14ac:dyDescent="0.2"/>
    <row r="142" ht="30" customHeight="1" x14ac:dyDescent="0.2"/>
    <row r="143" ht="30" customHeight="1" x14ac:dyDescent="0.2"/>
    <row r="144" ht="30" customHeight="1" x14ac:dyDescent="0.2"/>
    <row r="145" ht="30" customHeight="1" x14ac:dyDescent="0.2"/>
    <row r="146" ht="30" customHeight="1" x14ac:dyDescent="0.2"/>
    <row r="147" ht="30" customHeight="1" x14ac:dyDescent="0.2"/>
    <row r="148" ht="30" customHeight="1" x14ac:dyDescent="0.2"/>
    <row r="149" ht="30" customHeight="1" x14ac:dyDescent="0.2"/>
    <row r="150" ht="30" customHeight="1" x14ac:dyDescent="0.2"/>
    <row r="151" ht="30" customHeight="1" x14ac:dyDescent="0.2"/>
    <row r="152" ht="30" customHeight="1" x14ac:dyDescent="0.2"/>
    <row r="153" ht="30" customHeight="1" x14ac:dyDescent="0.2"/>
    <row r="154" ht="30" customHeight="1" x14ac:dyDescent="0.2"/>
    <row r="155" ht="30" customHeight="1" x14ac:dyDescent="0.2"/>
    <row r="156" ht="30" customHeight="1" x14ac:dyDescent="0.2"/>
  </sheetData>
  <mergeCells count="67">
    <mergeCell ref="E61:I61"/>
    <mergeCell ref="E62:I62"/>
    <mergeCell ref="E56:I56"/>
    <mergeCell ref="E57:I57"/>
    <mergeCell ref="E58:I58"/>
    <mergeCell ref="E59:I59"/>
    <mergeCell ref="E60:I60"/>
    <mergeCell ref="E64:I64"/>
    <mergeCell ref="E65:I65"/>
    <mergeCell ref="E66:I66"/>
    <mergeCell ref="E67:I67"/>
    <mergeCell ref="E63:I63"/>
    <mergeCell ref="E55:I55"/>
    <mergeCell ref="E45:I45"/>
    <mergeCell ref="E46:I46"/>
    <mergeCell ref="E47:I47"/>
    <mergeCell ref="E48:I48"/>
    <mergeCell ref="E49:I49"/>
    <mergeCell ref="E50:I50"/>
    <mergeCell ref="E51:I51"/>
    <mergeCell ref="E52:I52"/>
    <mergeCell ref="E53:I53"/>
    <mergeCell ref="E54:I54"/>
    <mergeCell ref="E33:I33"/>
    <mergeCell ref="E34:I34"/>
    <mergeCell ref="E35:I35"/>
    <mergeCell ref="E36:I36"/>
    <mergeCell ref="E37:I37"/>
    <mergeCell ref="E38:I38"/>
    <mergeCell ref="E39:I39"/>
    <mergeCell ref="E40:I40"/>
    <mergeCell ref="E43:I43"/>
    <mergeCell ref="E44:I44"/>
    <mergeCell ref="E41:I41"/>
    <mergeCell ref="E42:I42"/>
    <mergeCell ref="E29:I29"/>
    <mergeCell ref="E30:I30"/>
    <mergeCell ref="E31:I31"/>
    <mergeCell ref="E32:I32"/>
    <mergeCell ref="E25:I25"/>
    <mergeCell ref="E26:I26"/>
    <mergeCell ref="E27:I27"/>
    <mergeCell ref="E19:I19"/>
    <mergeCell ref="E20:I20"/>
    <mergeCell ref="E21:I21"/>
    <mergeCell ref="E22:I22"/>
    <mergeCell ref="E28:I28"/>
    <mergeCell ref="E23:I23"/>
    <mergeCell ref="E24:I24"/>
    <mergeCell ref="E15:I15"/>
    <mergeCell ref="E16:I16"/>
    <mergeCell ref="E18:I18"/>
    <mergeCell ref="E12:I12"/>
    <mergeCell ref="E14:I14"/>
    <mergeCell ref="E13:I13"/>
    <mergeCell ref="E17:I17"/>
    <mergeCell ref="E9:I9"/>
    <mergeCell ref="E10:I10"/>
    <mergeCell ref="E11:I11"/>
    <mergeCell ref="E6:I6"/>
    <mergeCell ref="E7:I7"/>
    <mergeCell ref="E8:I8"/>
    <mergeCell ref="E4:I4"/>
    <mergeCell ref="E5:I5"/>
    <mergeCell ref="A1:I1"/>
    <mergeCell ref="E2:I2"/>
    <mergeCell ref="E3:I3"/>
  </mergeCells>
  <phoneticPr fontId="40" type="noConversion"/>
  <pageMargins left="0.511811024" right="0.511811024" top="0.78740157499999996" bottom="0.78740157499999996" header="0.31496062000000002" footer="0.31496062000000002"/>
  <pageSetup paperSize="9" scale="73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AED46-D03D-4397-9696-9512EA1FB7CF}">
  <sheetPr>
    <pageSetUpPr fitToPage="1"/>
  </sheetPr>
  <dimension ref="A1:G102"/>
  <sheetViews>
    <sheetView workbookViewId="0">
      <selection activeCell="C102" sqref="C102"/>
    </sheetView>
  </sheetViews>
  <sheetFormatPr defaultColWidth="9.140625" defaultRowHeight="12.75" x14ac:dyDescent="0.2"/>
  <cols>
    <col min="1" max="1" width="14" style="2" customWidth="1"/>
    <col min="2" max="2" width="15.140625" style="3" customWidth="1"/>
    <col min="3" max="3" width="81.7109375" style="1" bestFit="1" customWidth="1"/>
    <col min="4" max="4" width="9.140625" style="1"/>
    <col min="5" max="5" width="14.5703125" style="1" customWidth="1"/>
    <col min="6" max="6" width="13.85546875" style="3" customWidth="1"/>
    <col min="7" max="7" width="13.5703125" style="3" customWidth="1"/>
    <col min="8" max="16384" width="9.140625" style="1"/>
  </cols>
  <sheetData>
    <row r="1" spans="1:7" ht="84" customHeight="1" x14ac:dyDescent="0.2">
      <c r="A1" s="193"/>
      <c r="B1" s="193"/>
      <c r="C1" s="193"/>
      <c r="D1" s="193"/>
      <c r="E1" s="193"/>
      <c r="F1" s="193"/>
      <c r="G1" s="193"/>
    </row>
    <row r="2" spans="1:7" ht="15.75" customHeight="1" x14ac:dyDescent="0.2">
      <c r="A2" s="202" t="s">
        <v>712</v>
      </c>
      <c r="B2" s="203"/>
      <c r="C2" s="203"/>
      <c r="D2" s="203"/>
      <c r="E2" s="203"/>
      <c r="F2" s="203"/>
      <c r="G2" s="204"/>
    </row>
    <row r="3" spans="1:7" ht="12.75" hidden="1" customHeight="1" x14ac:dyDescent="0.2">
      <c r="A3" s="205"/>
      <c r="B3" s="206"/>
      <c r="C3" s="206"/>
      <c r="D3" s="206"/>
      <c r="E3" s="206"/>
      <c r="F3" s="206"/>
      <c r="G3" s="207"/>
    </row>
    <row r="4" spans="1:7" ht="40.5" customHeight="1" x14ac:dyDescent="0.2">
      <c r="A4" s="208"/>
      <c r="B4" s="209"/>
      <c r="C4" s="209"/>
      <c r="D4" s="209"/>
      <c r="E4" s="209"/>
      <c r="F4" s="209"/>
      <c r="G4" s="210"/>
    </row>
    <row r="5" spans="1:7" ht="15.75" hidden="1" customHeight="1" x14ac:dyDescent="0.2">
      <c r="A5" s="6"/>
      <c r="B5" s="6"/>
      <c r="C5" s="6"/>
      <c r="D5" s="6"/>
      <c r="E5" s="6"/>
      <c r="F5" s="6"/>
      <c r="G5" s="6"/>
    </row>
    <row r="6" spans="1:7" ht="34.5" customHeight="1" x14ac:dyDescent="0.2">
      <c r="A6" s="118" t="s">
        <v>536</v>
      </c>
      <c r="B6" s="118" t="s">
        <v>174</v>
      </c>
      <c r="C6" s="194" t="s">
        <v>273</v>
      </c>
      <c r="D6" s="195"/>
      <c r="E6" s="195"/>
      <c r="F6" s="195"/>
      <c r="G6" s="196"/>
    </row>
    <row r="7" spans="1:7" ht="24" customHeight="1" x14ac:dyDescent="0.2">
      <c r="A7" s="197" t="s">
        <v>4</v>
      </c>
      <c r="B7" s="198"/>
      <c r="C7" s="7" t="s">
        <v>1</v>
      </c>
      <c r="D7" s="108" t="s">
        <v>72</v>
      </c>
      <c r="E7" s="109" t="s">
        <v>286</v>
      </c>
      <c r="F7" s="110" t="s">
        <v>152</v>
      </c>
      <c r="G7" s="111" t="s">
        <v>153</v>
      </c>
    </row>
    <row r="8" spans="1:7" ht="26.25" customHeight="1" x14ac:dyDescent="0.2">
      <c r="A8" s="70" t="s">
        <v>154</v>
      </c>
      <c r="B8" s="70" t="s">
        <v>155</v>
      </c>
      <c r="C8" s="94" t="s">
        <v>156</v>
      </c>
      <c r="D8" s="100" t="s">
        <v>72</v>
      </c>
      <c r="E8" s="96">
        <v>1</v>
      </c>
      <c r="F8" s="97">
        <v>25.75</v>
      </c>
      <c r="G8" s="98">
        <f>E8*F8</f>
        <v>25.75</v>
      </c>
    </row>
    <row r="9" spans="1:7" ht="36" customHeight="1" x14ac:dyDescent="0.2">
      <c r="A9" s="112" t="s">
        <v>158</v>
      </c>
      <c r="B9" s="70" t="s">
        <v>155</v>
      </c>
      <c r="C9" s="94" t="s">
        <v>157</v>
      </c>
      <c r="D9" s="100" t="s">
        <v>72</v>
      </c>
      <c r="E9" s="96">
        <v>1</v>
      </c>
      <c r="F9" s="97">
        <v>722.36</v>
      </c>
      <c r="G9" s="98">
        <f>E9*F9</f>
        <v>722.36</v>
      </c>
    </row>
    <row r="10" spans="1:7" ht="36" customHeight="1" x14ac:dyDescent="0.2">
      <c r="A10" s="70" t="s">
        <v>159</v>
      </c>
      <c r="B10" s="70" t="s">
        <v>155</v>
      </c>
      <c r="C10" s="94" t="s">
        <v>160</v>
      </c>
      <c r="D10" s="95" t="s">
        <v>161</v>
      </c>
      <c r="E10" s="96">
        <v>4</v>
      </c>
      <c r="F10" s="97">
        <v>29.96</v>
      </c>
      <c r="G10" s="98">
        <f>E10*F10</f>
        <v>119.84</v>
      </c>
    </row>
    <row r="11" spans="1:7" ht="38.25" customHeight="1" x14ac:dyDescent="0.2">
      <c r="A11" s="70" t="s">
        <v>162</v>
      </c>
      <c r="B11" s="70" t="s">
        <v>155</v>
      </c>
      <c r="C11" s="94" t="s">
        <v>163</v>
      </c>
      <c r="D11" s="95" t="s">
        <v>161</v>
      </c>
      <c r="E11" s="96">
        <v>4</v>
      </c>
      <c r="F11" s="97">
        <v>20</v>
      </c>
      <c r="G11" s="98">
        <f>E11*F11</f>
        <v>80</v>
      </c>
    </row>
    <row r="12" spans="1:7" ht="21" customHeight="1" x14ac:dyDescent="0.2">
      <c r="A12" s="199" t="s">
        <v>153</v>
      </c>
      <c r="B12" s="200"/>
      <c r="C12" s="200"/>
      <c r="D12" s="200"/>
      <c r="E12" s="200"/>
      <c r="F12" s="201"/>
      <c r="G12" s="114">
        <f>SUM(G8:G11)</f>
        <v>947.95</v>
      </c>
    </row>
    <row r="13" spans="1:7" ht="21" customHeight="1" x14ac:dyDescent="0.2">
      <c r="A13" s="115"/>
      <c r="B13" s="116"/>
      <c r="C13" s="116"/>
      <c r="D13" s="116"/>
      <c r="E13" s="116"/>
      <c r="F13" s="116"/>
      <c r="G13" s="117"/>
    </row>
    <row r="14" spans="1:7" ht="32.25" customHeight="1" x14ac:dyDescent="0.2">
      <c r="A14" s="118" t="s">
        <v>540</v>
      </c>
      <c r="B14" s="118" t="s">
        <v>175</v>
      </c>
      <c r="C14" s="194" t="s">
        <v>272</v>
      </c>
      <c r="D14" s="195"/>
      <c r="E14" s="195"/>
      <c r="F14" s="195"/>
      <c r="G14" s="196"/>
    </row>
    <row r="15" spans="1:7" ht="25.5" x14ac:dyDescent="0.2">
      <c r="A15" s="197" t="s">
        <v>4</v>
      </c>
      <c r="B15" s="198"/>
      <c r="C15" s="7" t="s">
        <v>1</v>
      </c>
      <c r="D15" s="108" t="s">
        <v>72</v>
      </c>
      <c r="E15" s="109" t="s">
        <v>286</v>
      </c>
      <c r="F15" s="110" t="s">
        <v>152</v>
      </c>
      <c r="G15" s="111" t="s">
        <v>153</v>
      </c>
    </row>
    <row r="16" spans="1:7" ht="27" x14ac:dyDescent="0.2">
      <c r="A16" s="70" t="s">
        <v>168</v>
      </c>
      <c r="B16" s="70" t="s">
        <v>155</v>
      </c>
      <c r="C16" s="94" t="s">
        <v>169</v>
      </c>
      <c r="D16" s="100" t="s">
        <v>71</v>
      </c>
      <c r="E16" s="96">
        <v>0.4</v>
      </c>
      <c r="F16" s="97">
        <v>1031.17</v>
      </c>
      <c r="G16" s="98">
        <f>E16*F16</f>
        <v>412.46800000000007</v>
      </c>
    </row>
    <row r="17" spans="1:7" ht="27" x14ac:dyDescent="0.2">
      <c r="A17" s="112" t="s">
        <v>170</v>
      </c>
      <c r="B17" s="70" t="s">
        <v>155</v>
      </c>
      <c r="C17" s="94" t="s">
        <v>171</v>
      </c>
      <c r="D17" s="100" t="s">
        <v>72</v>
      </c>
      <c r="E17" s="96">
        <v>4</v>
      </c>
      <c r="F17" s="97">
        <v>0.06</v>
      </c>
      <c r="G17" s="98">
        <f>E17*F17</f>
        <v>0.24</v>
      </c>
    </row>
    <row r="18" spans="1:7" ht="27" x14ac:dyDescent="0.2">
      <c r="A18" s="70" t="s">
        <v>159</v>
      </c>
      <c r="B18" s="70" t="s">
        <v>155</v>
      </c>
      <c r="C18" s="94" t="s">
        <v>160</v>
      </c>
      <c r="D18" s="95" t="s">
        <v>161</v>
      </c>
      <c r="E18" s="96">
        <v>0.5</v>
      </c>
      <c r="F18" s="97">
        <v>29.26</v>
      </c>
      <c r="G18" s="98">
        <f>E18*F18</f>
        <v>14.63</v>
      </c>
    </row>
    <row r="19" spans="1:7" ht="27" x14ac:dyDescent="0.2">
      <c r="A19" s="70" t="s">
        <v>162</v>
      </c>
      <c r="B19" s="70" t="s">
        <v>155</v>
      </c>
      <c r="C19" s="94" t="s">
        <v>163</v>
      </c>
      <c r="D19" s="95" t="s">
        <v>161</v>
      </c>
      <c r="E19" s="96">
        <v>0.5</v>
      </c>
      <c r="F19" s="97">
        <v>20</v>
      </c>
      <c r="G19" s="98">
        <f>E19*F19</f>
        <v>10</v>
      </c>
    </row>
    <row r="20" spans="1:7" ht="18" customHeight="1" x14ac:dyDescent="0.2">
      <c r="A20" s="199" t="s">
        <v>153</v>
      </c>
      <c r="B20" s="200"/>
      <c r="C20" s="200"/>
      <c r="D20" s="200"/>
      <c r="E20" s="200"/>
      <c r="F20" s="201"/>
      <c r="G20" s="114">
        <f>SUM(G16:G19)</f>
        <v>437.33800000000008</v>
      </c>
    </row>
    <row r="22" spans="1:7" ht="30.75" customHeight="1" x14ac:dyDescent="0.2">
      <c r="A22" s="118" t="s">
        <v>548</v>
      </c>
      <c r="B22" s="118" t="s">
        <v>215</v>
      </c>
      <c r="C22" s="194" t="s">
        <v>271</v>
      </c>
      <c r="D22" s="195"/>
      <c r="E22" s="195"/>
      <c r="F22" s="195"/>
      <c r="G22" s="196"/>
    </row>
    <row r="23" spans="1:7" ht="48.75" customHeight="1" x14ac:dyDescent="0.2">
      <c r="A23" s="197" t="s">
        <v>4</v>
      </c>
      <c r="B23" s="198"/>
      <c r="C23" s="7" t="s">
        <v>1</v>
      </c>
      <c r="D23" s="108" t="s">
        <v>72</v>
      </c>
      <c r="E23" s="109" t="s">
        <v>286</v>
      </c>
      <c r="F23" s="110" t="s">
        <v>152</v>
      </c>
      <c r="G23" s="111" t="s">
        <v>153</v>
      </c>
    </row>
    <row r="24" spans="1:7" ht="44.25" customHeight="1" x14ac:dyDescent="0.2">
      <c r="A24" s="70" t="s">
        <v>206</v>
      </c>
      <c r="B24" s="70" t="s">
        <v>40</v>
      </c>
      <c r="C24" s="94" t="s">
        <v>207</v>
      </c>
      <c r="D24" s="100" t="s">
        <v>208</v>
      </c>
      <c r="E24" s="136">
        <v>82.83</v>
      </c>
      <c r="F24" s="97">
        <v>4.03</v>
      </c>
      <c r="G24" s="98">
        <f>E24*F24</f>
        <v>333.80490000000003</v>
      </c>
    </row>
    <row r="25" spans="1:7" ht="44.25" customHeight="1" x14ac:dyDescent="0.2">
      <c r="A25" s="112" t="s">
        <v>209</v>
      </c>
      <c r="B25" s="70" t="s">
        <v>155</v>
      </c>
      <c r="C25" s="94" t="s">
        <v>210</v>
      </c>
      <c r="D25" s="100" t="s">
        <v>80</v>
      </c>
      <c r="E25" s="136">
        <v>0.32800000000000001</v>
      </c>
      <c r="F25" s="97">
        <v>8.65</v>
      </c>
      <c r="G25" s="98">
        <f t="shared" ref="G25:G32" si="0">E25*F25</f>
        <v>2.8372000000000002</v>
      </c>
    </row>
    <row r="26" spans="1:7" ht="44.25" customHeight="1" x14ac:dyDescent="0.2">
      <c r="A26" s="112" t="s">
        <v>211</v>
      </c>
      <c r="B26" s="70" t="s">
        <v>155</v>
      </c>
      <c r="C26" s="94" t="s">
        <v>212</v>
      </c>
      <c r="D26" s="100" t="s">
        <v>72</v>
      </c>
      <c r="E26" s="136">
        <v>1</v>
      </c>
      <c r="F26" s="97">
        <v>21.22</v>
      </c>
      <c r="G26" s="98">
        <f t="shared" si="0"/>
        <v>21.22</v>
      </c>
    </row>
    <row r="27" spans="1:7" ht="44.25" customHeight="1" x14ac:dyDescent="0.2">
      <c r="A27" s="112" t="s">
        <v>213</v>
      </c>
      <c r="B27" s="70" t="s">
        <v>155</v>
      </c>
      <c r="C27" s="94" t="s">
        <v>214</v>
      </c>
      <c r="D27" s="100" t="s">
        <v>123</v>
      </c>
      <c r="E27" s="136">
        <v>2.25</v>
      </c>
      <c r="F27" s="97">
        <v>53.68</v>
      </c>
      <c r="G27" s="98">
        <f t="shared" si="0"/>
        <v>120.78</v>
      </c>
    </row>
    <row r="28" spans="1:7" ht="44.25" customHeight="1" x14ac:dyDescent="0.2">
      <c r="A28" s="112" t="s">
        <v>218</v>
      </c>
      <c r="B28" s="70" t="s">
        <v>40</v>
      </c>
      <c r="C28" s="94" t="s">
        <v>219</v>
      </c>
      <c r="D28" s="100" t="s">
        <v>161</v>
      </c>
      <c r="E28" s="136">
        <v>2.77</v>
      </c>
      <c r="F28" s="97">
        <v>29.12</v>
      </c>
      <c r="G28" s="98">
        <f t="shared" si="0"/>
        <v>80.662400000000005</v>
      </c>
    </row>
    <row r="29" spans="1:7" ht="44.25" customHeight="1" x14ac:dyDescent="0.2">
      <c r="A29" s="112" t="s">
        <v>220</v>
      </c>
      <c r="B29" s="70" t="s">
        <v>40</v>
      </c>
      <c r="C29" s="94" t="s">
        <v>221</v>
      </c>
      <c r="D29" s="100" t="s">
        <v>161</v>
      </c>
      <c r="E29" s="136">
        <v>0.312</v>
      </c>
      <c r="F29" s="97">
        <v>33.619999999999997</v>
      </c>
      <c r="G29" s="98">
        <f t="shared" si="0"/>
        <v>10.489439999999998</v>
      </c>
    </row>
    <row r="30" spans="1:7" ht="44.25" customHeight="1" x14ac:dyDescent="0.2">
      <c r="A30" s="112" t="s">
        <v>222</v>
      </c>
      <c r="B30" s="70" t="s">
        <v>40</v>
      </c>
      <c r="C30" s="94" t="s">
        <v>223</v>
      </c>
      <c r="D30" s="100" t="s">
        <v>161</v>
      </c>
      <c r="E30" s="136">
        <v>2.77</v>
      </c>
      <c r="F30" s="97">
        <v>33.369999999999997</v>
      </c>
      <c r="G30" s="98">
        <f t="shared" si="0"/>
        <v>92.434899999999999</v>
      </c>
    </row>
    <row r="31" spans="1:7" ht="44.25" customHeight="1" x14ac:dyDescent="0.2">
      <c r="A31" s="112" t="s">
        <v>224</v>
      </c>
      <c r="B31" s="70" t="s">
        <v>40</v>
      </c>
      <c r="C31" s="94" t="s">
        <v>225</v>
      </c>
      <c r="D31" s="100" t="s">
        <v>71</v>
      </c>
      <c r="E31" s="136">
        <v>2.4300000000000002</v>
      </c>
      <c r="F31" s="97">
        <v>36.29</v>
      </c>
      <c r="G31" s="98">
        <f t="shared" si="0"/>
        <v>88.184700000000007</v>
      </c>
    </row>
    <row r="32" spans="1:7" ht="44.25" customHeight="1" x14ac:dyDescent="0.2">
      <c r="A32" s="112" t="s">
        <v>226</v>
      </c>
      <c r="B32" s="70" t="s">
        <v>40</v>
      </c>
      <c r="C32" s="94" t="s">
        <v>227</v>
      </c>
      <c r="D32" s="100" t="s">
        <v>71</v>
      </c>
      <c r="E32" s="136">
        <v>2.4300000000000002</v>
      </c>
      <c r="F32" s="97">
        <v>30.08</v>
      </c>
      <c r="G32" s="98">
        <f t="shared" si="0"/>
        <v>73.094400000000007</v>
      </c>
    </row>
    <row r="33" spans="1:7" ht="26.25" customHeight="1" x14ac:dyDescent="0.2">
      <c r="A33" s="199" t="s">
        <v>153</v>
      </c>
      <c r="B33" s="200"/>
      <c r="C33" s="200"/>
      <c r="D33" s="200"/>
      <c r="E33" s="200"/>
      <c r="F33" s="201"/>
      <c r="G33" s="114">
        <f>SUM(G24:G32)</f>
        <v>823.50793999999996</v>
      </c>
    </row>
    <row r="35" spans="1:7" ht="31.5" customHeight="1" x14ac:dyDescent="0.2">
      <c r="A35" s="118" t="s">
        <v>549</v>
      </c>
      <c r="B35" s="118" t="s">
        <v>237</v>
      </c>
      <c r="C35" s="194" t="s">
        <v>270</v>
      </c>
      <c r="D35" s="195"/>
      <c r="E35" s="195"/>
      <c r="F35" s="195"/>
      <c r="G35" s="196"/>
    </row>
    <row r="36" spans="1:7" ht="25.5" x14ac:dyDescent="0.2">
      <c r="A36" s="197" t="s">
        <v>4</v>
      </c>
      <c r="B36" s="198"/>
      <c r="C36" s="7" t="s">
        <v>1</v>
      </c>
      <c r="D36" s="108" t="s">
        <v>72</v>
      </c>
      <c r="E36" s="109" t="s">
        <v>286</v>
      </c>
      <c r="F36" s="110" t="s">
        <v>152</v>
      </c>
      <c r="G36" s="111" t="s">
        <v>153</v>
      </c>
    </row>
    <row r="37" spans="1:7" ht="40.5" x14ac:dyDescent="0.2">
      <c r="A37" s="70" t="s">
        <v>206</v>
      </c>
      <c r="B37" s="70" t="s">
        <v>40</v>
      </c>
      <c r="C37" s="94" t="s">
        <v>207</v>
      </c>
      <c r="D37" s="100" t="s">
        <v>208</v>
      </c>
      <c r="E37" s="136">
        <v>82.83</v>
      </c>
      <c r="F37" s="97">
        <v>4.03</v>
      </c>
      <c r="G37" s="98">
        <f>E37*F37</f>
        <v>333.80490000000003</v>
      </c>
    </row>
    <row r="38" spans="1:7" ht="27" x14ac:dyDescent="0.2">
      <c r="A38" s="76" t="s">
        <v>209</v>
      </c>
      <c r="B38" s="76" t="s">
        <v>155</v>
      </c>
      <c r="C38" s="94" t="s">
        <v>231</v>
      </c>
      <c r="D38" s="100" t="s">
        <v>233</v>
      </c>
      <c r="E38" s="136">
        <v>0.32800000000000001</v>
      </c>
      <c r="F38" s="97">
        <v>8.65</v>
      </c>
      <c r="G38" s="98">
        <f t="shared" ref="G38:G45" si="1">E38*F38</f>
        <v>2.8372000000000002</v>
      </c>
    </row>
    <row r="39" spans="1:7" ht="48" customHeight="1" x14ac:dyDescent="0.2">
      <c r="A39" s="76" t="s">
        <v>236</v>
      </c>
      <c r="B39" s="76" t="s">
        <v>155</v>
      </c>
      <c r="C39" s="94" t="s">
        <v>232</v>
      </c>
      <c r="D39" s="100" t="s">
        <v>233</v>
      </c>
      <c r="E39" s="136">
        <v>0.32800000000000001</v>
      </c>
      <c r="F39" s="97">
        <v>36.31</v>
      </c>
      <c r="G39" s="98">
        <f t="shared" si="1"/>
        <v>11.909680000000002</v>
      </c>
    </row>
    <row r="40" spans="1:7" ht="27" x14ac:dyDescent="0.2">
      <c r="A40" s="76" t="s">
        <v>213</v>
      </c>
      <c r="B40" s="76" t="s">
        <v>155</v>
      </c>
      <c r="C40" s="94" t="s">
        <v>214</v>
      </c>
      <c r="D40" s="100" t="s">
        <v>123</v>
      </c>
      <c r="E40" s="136">
        <v>2.25</v>
      </c>
      <c r="F40" s="97">
        <v>53.68</v>
      </c>
      <c r="G40" s="98">
        <f t="shared" si="1"/>
        <v>120.78</v>
      </c>
    </row>
    <row r="41" spans="1:7" ht="27" x14ac:dyDescent="0.2">
      <c r="A41" s="76" t="s">
        <v>235</v>
      </c>
      <c r="B41" s="76" t="s">
        <v>155</v>
      </c>
      <c r="C41" s="94" t="s">
        <v>234</v>
      </c>
      <c r="D41" s="100" t="s">
        <v>161</v>
      </c>
      <c r="E41" s="136">
        <v>2.77</v>
      </c>
      <c r="F41" s="97">
        <v>27.45</v>
      </c>
      <c r="G41" s="98">
        <f t="shared" si="1"/>
        <v>76.036500000000004</v>
      </c>
    </row>
    <row r="42" spans="1:7" ht="13.5" x14ac:dyDescent="0.2">
      <c r="A42" s="112" t="s">
        <v>220</v>
      </c>
      <c r="B42" s="70" t="s">
        <v>40</v>
      </c>
      <c r="C42" s="94" t="s">
        <v>221</v>
      </c>
      <c r="D42" s="100" t="s">
        <v>161</v>
      </c>
      <c r="E42" s="136">
        <v>0.312</v>
      </c>
      <c r="F42" s="97">
        <v>33.619999999999997</v>
      </c>
      <c r="G42" s="98">
        <f t="shared" si="1"/>
        <v>10.489439999999998</v>
      </c>
    </row>
    <row r="43" spans="1:7" ht="13.5" x14ac:dyDescent="0.2">
      <c r="A43" s="112" t="s">
        <v>222</v>
      </c>
      <c r="B43" s="70" t="s">
        <v>40</v>
      </c>
      <c r="C43" s="94" t="s">
        <v>223</v>
      </c>
      <c r="D43" s="100" t="s">
        <v>161</v>
      </c>
      <c r="E43" s="136">
        <v>2.77</v>
      </c>
      <c r="F43" s="97">
        <v>33.369999999999997</v>
      </c>
      <c r="G43" s="98">
        <f t="shared" si="1"/>
        <v>92.434899999999999</v>
      </c>
    </row>
    <row r="44" spans="1:7" ht="27" x14ac:dyDescent="0.2">
      <c r="A44" s="112" t="s">
        <v>224</v>
      </c>
      <c r="B44" s="70" t="s">
        <v>40</v>
      </c>
      <c r="C44" s="94" t="s">
        <v>225</v>
      </c>
      <c r="D44" s="100" t="s">
        <v>71</v>
      </c>
      <c r="E44" s="136">
        <v>2.4300000000000002</v>
      </c>
      <c r="F44" s="97">
        <v>36.29</v>
      </c>
      <c r="G44" s="98">
        <f t="shared" si="1"/>
        <v>88.184700000000007</v>
      </c>
    </row>
    <row r="45" spans="1:7" ht="40.5" x14ac:dyDescent="0.2">
      <c r="A45" s="112" t="s">
        <v>226</v>
      </c>
      <c r="B45" s="70" t="s">
        <v>40</v>
      </c>
      <c r="C45" s="94" t="s">
        <v>227</v>
      </c>
      <c r="D45" s="100" t="s">
        <v>71</v>
      </c>
      <c r="E45" s="136">
        <v>2.4300000000000002</v>
      </c>
      <c r="F45" s="97">
        <v>30.08</v>
      </c>
      <c r="G45" s="98">
        <f t="shared" si="1"/>
        <v>73.094400000000007</v>
      </c>
    </row>
    <row r="46" spans="1:7" x14ac:dyDescent="0.2">
      <c r="A46" s="199" t="s">
        <v>153</v>
      </c>
      <c r="B46" s="200"/>
      <c r="C46" s="200"/>
      <c r="D46" s="200"/>
      <c r="E46" s="200"/>
      <c r="F46" s="201"/>
      <c r="G46" s="114">
        <f>SUM(G37:G45)</f>
        <v>809.57171999999991</v>
      </c>
    </row>
    <row r="48" spans="1:7" ht="31.5" customHeight="1" x14ac:dyDescent="0.2">
      <c r="A48" s="118" t="s">
        <v>575</v>
      </c>
      <c r="B48" s="118" t="s">
        <v>269</v>
      </c>
      <c r="C48" s="194" t="s">
        <v>282</v>
      </c>
      <c r="D48" s="195"/>
      <c r="E48" s="195"/>
      <c r="F48" s="195"/>
      <c r="G48" s="196"/>
    </row>
    <row r="49" spans="1:7" ht="25.5" x14ac:dyDescent="0.2">
      <c r="A49" s="197" t="s">
        <v>4</v>
      </c>
      <c r="B49" s="198"/>
      <c r="C49" s="7" t="s">
        <v>1</v>
      </c>
      <c r="D49" s="108" t="s">
        <v>72</v>
      </c>
      <c r="E49" s="109" t="s">
        <v>286</v>
      </c>
      <c r="F49" s="110" t="s">
        <v>152</v>
      </c>
      <c r="G49" s="111" t="s">
        <v>153</v>
      </c>
    </row>
    <row r="50" spans="1:7" ht="27" x14ac:dyDescent="0.2">
      <c r="A50" s="70" t="s">
        <v>283</v>
      </c>
      <c r="B50" s="76" t="s">
        <v>155</v>
      </c>
      <c r="C50" s="94" t="s">
        <v>284</v>
      </c>
      <c r="D50" s="100" t="s">
        <v>233</v>
      </c>
      <c r="E50" s="136">
        <v>2.8299999999999999E-2</v>
      </c>
      <c r="F50" s="97">
        <v>23.14</v>
      </c>
      <c r="G50" s="98">
        <f>E50*F50</f>
        <v>0.65486199999999994</v>
      </c>
    </row>
    <row r="51" spans="1:7" ht="27" x14ac:dyDescent="0.2">
      <c r="A51" s="76">
        <v>39443</v>
      </c>
      <c r="B51" s="76" t="s">
        <v>155</v>
      </c>
      <c r="C51" s="94" t="s">
        <v>285</v>
      </c>
      <c r="D51" s="100" t="s">
        <v>72</v>
      </c>
      <c r="E51" s="136">
        <v>3.1486000000000001</v>
      </c>
      <c r="F51" s="97">
        <v>0.28000000000000003</v>
      </c>
      <c r="G51" s="98">
        <f t="shared" ref="G51:G57" si="2">E51*F51</f>
        <v>0.88160800000000006</v>
      </c>
    </row>
    <row r="52" spans="1:7" ht="27" x14ac:dyDescent="0.2">
      <c r="A52" s="76">
        <v>40547</v>
      </c>
      <c r="B52" s="76" t="s">
        <v>155</v>
      </c>
      <c r="C52" s="94" t="s">
        <v>287</v>
      </c>
      <c r="D52" s="100" t="s">
        <v>288</v>
      </c>
      <c r="E52" s="136">
        <v>9.41E-3</v>
      </c>
      <c r="F52" s="97">
        <v>32.19</v>
      </c>
      <c r="G52" s="98">
        <f t="shared" si="2"/>
        <v>0.30290789999999995</v>
      </c>
    </row>
    <row r="53" spans="1:7" ht="27" x14ac:dyDescent="0.2">
      <c r="A53" s="76">
        <v>39430</v>
      </c>
      <c r="B53" s="76" t="s">
        <v>155</v>
      </c>
      <c r="C53" s="94" t="s">
        <v>289</v>
      </c>
      <c r="D53" s="100" t="s">
        <v>72</v>
      </c>
      <c r="E53" s="136">
        <v>0.94099999999999995</v>
      </c>
      <c r="F53" s="97">
        <v>1.79</v>
      </c>
      <c r="G53" s="98">
        <f t="shared" si="2"/>
        <v>1.6843899999999998</v>
      </c>
    </row>
    <row r="54" spans="1:7" ht="27" x14ac:dyDescent="0.2">
      <c r="A54" s="76">
        <v>39571</v>
      </c>
      <c r="B54" s="76" t="s">
        <v>155</v>
      </c>
      <c r="C54" s="94" t="s">
        <v>290</v>
      </c>
      <c r="D54" s="100" t="s">
        <v>123</v>
      </c>
      <c r="E54" s="136">
        <v>1.0188999999999999</v>
      </c>
      <c r="F54" s="97">
        <v>4.3099999999999996</v>
      </c>
      <c r="G54" s="98">
        <f t="shared" si="2"/>
        <v>4.3914589999999993</v>
      </c>
    </row>
    <row r="55" spans="1:7" ht="27" x14ac:dyDescent="0.2">
      <c r="A55" s="112" t="s">
        <v>291</v>
      </c>
      <c r="B55" s="76" t="s">
        <v>155</v>
      </c>
      <c r="C55" s="94" t="s">
        <v>292</v>
      </c>
      <c r="D55" s="100" t="s">
        <v>123</v>
      </c>
      <c r="E55" s="136">
        <v>1.401</v>
      </c>
      <c r="F55" s="97">
        <v>4.2300000000000004</v>
      </c>
      <c r="G55" s="98">
        <f t="shared" si="2"/>
        <v>5.9262300000000003</v>
      </c>
    </row>
    <row r="56" spans="1:7" ht="27" x14ac:dyDescent="0.2">
      <c r="A56" s="112" t="s">
        <v>293</v>
      </c>
      <c r="B56" s="76" t="s">
        <v>155</v>
      </c>
      <c r="C56" s="94" t="s">
        <v>294</v>
      </c>
      <c r="D56" s="100" t="s">
        <v>72</v>
      </c>
      <c r="E56" s="136">
        <v>1.3683000000000001</v>
      </c>
      <c r="F56" s="97">
        <v>47.03</v>
      </c>
      <c r="G56" s="98">
        <f t="shared" si="2"/>
        <v>64.351149000000007</v>
      </c>
    </row>
    <row r="57" spans="1:7" ht="27" x14ac:dyDescent="0.2">
      <c r="A57" s="112" t="s">
        <v>295</v>
      </c>
      <c r="B57" s="76" t="s">
        <v>155</v>
      </c>
      <c r="C57" s="94" t="s">
        <v>296</v>
      </c>
      <c r="D57" s="100" t="s">
        <v>161</v>
      </c>
      <c r="E57" s="136">
        <v>0.47860000000000003</v>
      </c>
      <c r="F57" s="97">
        <v>22.83</v>
      </c>
      <c r="G57" s="98">
        <f t="shared" si="2"/>
        <v>10.926437999999999</v>
      </c>
    </row>
    <row r="58" spans="1:7" ht="24" customHeight="1" x14ac:dyDescent="0.2">
      <c r="A58" s="199" t="s">
        <v>153</v>
      </c>
      <c r="B58" s="200"/>
      <c r="C58" s="200"/>
      <c r="D58" s="200"/>
      <c r="E58" s="200"/>
      <c r="F58" s="201"/>
      <c r="G58" s="114">
        <f>SUM(G50:G57)</f>
        <v>89.119043900000008</v>
      </c>
    </row>
    <row r="60" spans="1:7" ht="28.5" customHeight="1" x14ac:dyDescent="0.2">
      <c r="A60" s="118" t="s">
        <v>591</v>
      </c>
      <c r="B60" s="118" t="s">
        <v>339</v>
      </c>
      <c r="C60" s="194" t="s">
        <v>340</v>
      </c>
      <c r="D60" s="195"/>
      <c r="E60" s="195"/>
      <c r="F60" s="195"/>
      <c r="G60" s="196"/>
    </row>
    <row r="61" spans="1:7" ht="25.5" x14ac:dyDescent="0.2">
      <c r="A61" s="197" t="s">
        <v>4</v>
      </c>
      <c r="B61" s="198"/>
      <c r="C61" s="7" t="s">
        <v>1</v>
      </c>
      <c r="D61" s="108" t="s">
        <v>72</v>
      </c>
      <c r="E61" s="109" t="s">
        <v>286</v>
      </c>
      <c r="F61" s="110" t="s">
        <v>152</v>
      </c>
      <c r="G61" s="111" t="s">
        <v>153</v>
      </c>
    </row>
    <row r="62" spans="1:7" ht="27" x14ac:dyDescent="0.2">
      <c r="A62" s="70" t="s">
        <v>342</v>
      </c>
      <c r="B62" s="76" t="s">
        <v>155</v>
      </c>
      <c r="C62" s="94" t="s">
        <v>343</v>
      </c>
      <c r="D62" s="100" t="s">
        <v>233</v>
      </c>
      <c r="E62" s="136">
        <v>0.2</v>
      </c>
      <c r="F62" s="97">
        <v>0.77</v>
      </c>
      <c r="G62" s="98">
        <f>E62*F62</f>
        <v>0.15400000000000003</v>
      </c>
    </row>
    <row r="63" spans="1:7" ht="27" x14ac:dyDescent="0.2">
      <c r="A63" s="76">
        <v>44396</v>
      </c>
      <c r="B63" s="76" t="s">
        <v>155</v>
      </c>
      <c r="C63" s="94" t="s">
        <v>344</v>
      </c>
      <c r="D63" s="100" t="s">
        <v>233</v>
      </c>
      <c r="E63" s="136">
        <v>0.1</v>
      </c>
      <c r="F63" s="97">
        <v>49.96</v>
      </c>
      <c r="G63" s="98">
        <f>E63*F63</f>
        <v>4.9960000000000004</v>
      </c>
    </row>
    <row r="64" spans="1:7" ht="13.5" x14ac:dyDescent="0.2">
      <c r="A64" s="76">
        <v>88316</v>
      </c>
      <c r="B64" s="76" t="s">
        <v>40</v>
      </c>
      <c r="C64" s="94" t="s">
        <v>347</v>
      </c>
      <c r="D64" s="100" t="s">
        <v>161</v>
      </c>
      <c r="E64" s="136">
        <v>8.9999999999999993E-3</v>
      </c>
      <c r="F64" s="97">
        <v>24.88</v>
      </c>
      <c r="G64" s="98">
        <f>E64*F64</f>
        <v>0.22391999999999998</v>
      </c>
    </row>
    <row r="65" spans="1:7" x14ac:dyDescent="0.2">
      <c r="A65" s="199" t="s">
        <v>153</v>
      </c>
      <c r="B65" s="200"/>
      <c r="C65" s="200"/>
      <c r="D65" s="200"/>
      <c r="E65" s="200"/>
      <c r="F65" s="201"/>
      <c r="G65" s="114">
        <f>SUM(G62:G64)</f>
        <v>5.37392</v>
      </c>
    </row>
    <row r="67" spans="1:7" ht="45.75" customHeight="1" x14ac:dyDescent="0.2">
      <c r="A67" s="118" t="s">
        <v>592</v>
      </c>
      <c r="B67" s="118" t="s">
        <v>348</v>
      </c>
      <c r="C67" s="194" t="s">
        <v>349</v>
      </c>
      <c r="D67" s="195"/>
      <c r="E67" s="195"/>
      <c r="F67" s="195"/>
      <c r="G67" s="196"/>
    </row>
    <row r="68" spans="1:7" ht="25.5" x14ac:dyDescent="0.2">
      <c r="A68" s="197" t="s">
        <v>4</v>
      </c>
      <c r="B68" s="198"/>
      <c r="C68" s="7" t="s">
        <v>1</v>
      </c>
      <c r="D68" s="108" t="s">
        <v>72</v>
      </c>
      <c r="E68" s="109" t="s">
        <v>286</v>
      </c>
      <c r="F68" s="110" t="s">
        <v>152</v>
      </c>
      <c r="G68" s="111" t="s">
        <v>153</v>
      </c>
    </row>
    <row r="69" spans="1:7" ht="27" x14ac:dyDescent="0.2">
      <c r="A69" s="70" t="s">
        <v>350</v>
      </c>
      <c r="B69" s="76" t="s">
        <v>155</v>
      </c>
      <c r="C69" s="94" t="s">
        <v>351</v>
      </c>
      <c r="D69" s="100" t="s">
        <v>233</v>
      </c>
      <c r="E69" s="136">
        <v>9.5000000000000001E-2</v>
      </c>
      <c r="F69" s="97">
        <v>55.27</v>
      </c>
      <c r="G69" s="98">
        <f>E69*F69</f>
        <v>5.2506500000000003</v>
      </c>
    </row>
    <row r="70" spans="1:7" ht="27" x14ac:dyDescent="0.2">
      <c r="A70" s="70" t="s">
        <v>352</v>
      </c>
      <c r="B70" s="76" t="s">
        <v>155</v>
      </c>
      <c r="C70" s="94" t="s">
        <v>353</v>
      </c>
      <c r="D70" s="100" t="s">
        <v>71</v>
      </c>
      <c r="E70" s="136">
        <v>1.1599999999999999</v>
      </c>
      <c r="F70" s="97">
        <v>170.73</v>
      </c>
      <c r="G70" s="98">
        <f>E70*F70</f>
        <v>198.04679999999996</v>
      </c>
    </row>
    <row r="71" spans="1:7" ht="13.5" x14ac:dyDescent="0.2">
      <c r="A71" s="70" t="s">
        <v>220</v>
      </c>
      <c r="B71" s="76" t="s">
        <v>40</v>
      </c>
      <c r="C71" s="94" t="s">
        <v>221</v>
      </c>
      <c r="D71" s="100" t="s">
        <v>161</v>
      </c>
      <c r="E71" s="136">
        <v>0.32400000000000001</v>
      </c>
      <c r="F71" s="97">
        <v>33.619999999999997</v>
      </c>
      <c r="G71" s="98">
        <f>E71*F71</f>
        <v>10.89288</v>
      </c>
    </row>
    <row r="72" spans="1:7" ht="13.5" x14ac:dyDescent="0.2">
      <c r="A72" s="70" t="s">
        <v>354</v>
      </c>
      <c r="B72" s="76" t="s">
        <v>40</v>
      </c>
      <c r="C72" s="94" t="s">
        <v>347</v>
      </c>
      <c r="D72" s="100" t="s">
        <v>161</v>
      </c>
      <c r="E72" s="136">
        <v>0.16200000000000001</v>
      </c>
      <c r="F72" s="97">
        <v>24.88</v>
      </c>
      <c r="G72" s="98">
        <f>E72*F72</f>
        <v>4.0305600000000004</v>
      </c>
    </row>
    <row r="73" spans="1:7" ht="24.75" customHeight="1" x14ac:dyDescent="0.2">
      <c r="A73" s="199" t="s">
        <v>153</v>
      </c>
      <c r="B73" s="200"/>
      <c r="C73" s="200"/>
      <c r="D73" s="200"/>
      <c r="E73" s="200"/>
      <c r="F73" s="201"/>
      <c r="G73" s="114">
        <f>SUM(G69:G72)</f>
        <v>218.22088999999997</v>
      </c>
    </row>
    <row r="75" spans="1:7" x14ac:dyDescent="0.2">
      <c r="A75" s="118" t="s">
        <v>593</v>
      </c>
      <c r="B75" s="118" t="s">
        <v>355</v>
      </c>
      <c r="C75" s="194" t="s">
        <v>360</v>
      </c>
      <c r="D75" s="195"/>
      <c r="E75" s="195"/>
      <c r="F75" s="195"/>
      <c r="G75" s="196"/>
    </row>
    <row r="76" spans="1:7" ht="25.5" x14ac:dyDescent="0.2">
      <c r="A76" s="197" t="s">
        <v>4</v>
      </c>
      <c r="B76" s="198"/>
      <c r="C76" s="7" t="s">
        <v>1</v>
      </c>
      <c r="D76" s="108" t="s">
        <v>72</v>
      </c>
      <c r="E76" s="109" t="s">
        <v>286</v>
      </c>
      <c r="F76" s="110" t="s">
        <v>152</v>
      </c>
      <c r="G76" s="111" t="s">
        <v>153</v>
      </c>
    </row>
    <row r="77" spans="1:7" ht="27" x14ac:dyDescent="0.2">
      <c r="A77" s="70" t="s">
        <v>350</v>
      </c>
      <c r="B77" s="76" t="s">
        <v>155</v>
      </c>
      <c r="C77" s="94" t="s">
        <v>351</v>
      </c>
      <c r="D77" s="100" t="s">
        <v>233</v>
      </c>
      <c r="E77" s="136">
        <v>9.5000000000000001E-2</v>
      </c>
      <c r="F77" s="97">
        <v>55.27</v>
      </c>
      <c r="G77" s="98">
        <f>E77*F77</f>
        <v>5.2506500000000003</v>
      </c>
    </row>
    <row r="78" spans="1:7" ht="27" x14ac:dyDescent="0.2">
      <c r="A78" s="70" t="s">
        <v>352</v>
      </c>
      <c r="B78" s="76" t="s">
        <v>155</v>
      </c>
      <c r="C78" s="94" t="s">
        <v>353</v>
      </c>
      <c r="D78" s="100" t="s">
        <v>71</v>
      </c>
      <c r="E78" s="136">
        <v>1.1599999999999999</v>
      </c>
      <c r="F78" s="97">
        <v>170.73</v>
      </c>
      <c r="G78" s="98">
        <f>E78*F78</f>
        <v>198.04679999999996</v>
      </c>
    </row>
    <row r="79" spans="1:7" ht="13.5" x14ac:dyDescent="0.2">
      <c r="A79" s="70" t="s">
        <v>220</v>
      </c>
      <c r="B79" s="76" t="s">
        <v>40</v>
      </c>
      <c r="C79" s="94" t="s">
        <v>221</v>
      </c>
      <c r="D79" s="100" t="s">
        <v>161</v>
      </c>
      <c r="E79" s="136">
        <v>0.32400000000000001</v>
      </c>
      <c r="F79" s="97">
        <v>33.619999999999997</v>
      </c>
      <c r="G79" s="98">
        <f>E79*F79</f>
        <v>10.89288</v>
      </c>
    </row>
    <row r="80" spans="1:7" ht="13.5" x14ac:dyDescent="0.2">
      <c r="A80" s="70" t="s">
        <v>354</v>
      </c>
      <c r="B80" s="76" t="s">
        <v>40</v>
      </c>
      <c r="C80" s="94" t="s">
        <v>347</v>
      </c>
      <c r="D80" s="100" t="s">
        <v>161</v>
      </c>
      <c r="E80" s="136">
        <v>0.16200000000000001</v>
      </c>
      <c r="F80" s="97">
        <v>24.88</v>
      </c>
      <c r="G80" s="98">
        <f>E80*F80</f>
        <v>4.0305600000000004</v>
      </c>
    </row>
    <row r="81" spans="1:7" ht="22.5" customHeight="1" x14ac:dyDescent="0.2">
      <c r="A81" s="199" t="s">
        <v>153</v>
      </c>
      <c r="B81" s="200"/>
      <c r="C81" s="200"/>
      <c r="D81" s="200"/>
      <c r="E81" s="200"/>
      <c r="F81" s="201"/>
      <c r="G81" s="114">
        <f>SUM(G77:G80)</f>
        <v>218.22088999999997</v>
      </c>
    </row>
    <row r="83" spans="1:7" x14ac:dyDescent="0.2">
      <c r="A83" s="118" t="s">
        <v>594</v>
      </c>
      <c r="B83" s="118" t="s">
        <v>356</v>
      </c>
      <c r="C83" s="194" t="s">
        <v>358</v>
      </c>
      <c r="D83" s="195"/>
      <c r="E83" s="195"/>
      <c r="F83" s="195"/>
      <c r="G83" s="196"/>
    </row>
    <row r="84" spans="1:7" ht="25.5" x14ac:dyDescent="0.2">
      <c r="A84" s="197" t="s">
        <v>4</v>
      </c>
      <c r="B84" s="198"/>
      <c r="C84" s="7" t="s">
        <v>1</v>
      </c>
      <c r="D84" s="108" t="s">
        <v>72</v>
      </c>
      <c r="E84" s="109" t="s">
        <v>286</v>
      </c>
      <c r="F84" s="110" t="s">
        <v>152</v>
      </c>
      <c r="G84" s="111" t="s">
        <v>153</v>
      </c>
    </row>
    <row r="85" spans="1:7" ht="27" x14ac:dyDescent="0.2">
      <c r="A85" s="70" t="s">
        <v>350</v>
      </c>
      <c r="B85" s="76" t="s">
        <v>155</v>
      </c>
      <c r="C85" s="94" t="s">
        <v>351</v>
      </c>
      <c r="D85" s="100" t="s">
        <v>233</v>
      </c>
      <c r="E85" s="136">
        <v>9.5000000000000001E-2</v>
      </c>
      <c r="F85" s="97">
        <v>55.27</v>
      </c>
      <c r="G85" s="98">
        <f>E85*F85</f>
        <v>5.2506500000000003</v>
      </c>
    </row>
    <row r="86" spans="1:7" ht="27" x14ac:dyDescent="0.2">
      <c r="A86" s="70" t="s">
        <v>352</v>
      </c>
      <c r="B86" s="76" t="s">
        <v>155</v>
      </c>
      <c r="C86" s="94" t="s">
        <v>353</v>
      </c>
      <c r="D86" s="100" t="s">
        <v>71</v>
      </c>
      <c r="E86" s="136">
        <v>1.1599999999999999</v>
      </c>
      <c r="F86" s="97">
        <v>170.73</v>
      </c>
      <c r="G86" s="98">
        <f>E86*F86</f>
        <v>198.04679999999996</v>
      </c>
    </row>
    <row r="87" spans="1:7" ht="13.5" x14ac:dyDescent="0.2">
      <c r="A87" s="70" t="s">
        <v>220</v>
      </c>
      <c r="B87" s="76" t="s">
        <v>40</v>
      </c>
      <c r="C87" s="94" t="s">
        <v>221</v>
      </c>
      <c r="D87" s="100" t="s">
        <v>161</v>
      </c>
      <c r="E87" s="136">
        <v>0.32400000000000001</v>
      </c>
      <c r="F87" s="97">
        <v>33.619999999999997</v>
      </c>
      <c r="G87" s="98">
        <f>E87*F87</f>
        <v>10.89288</v>
      </c>
    </row>
    <row r="88" spans="1:7" ht="13.5" x14ac:dyDescent="0.2">
      <c r="A88" s="70" t="s">
        <v>354</v>
      </c>
      <c r="B88" s="76" t="s">
        <v>40</v>
      </c>
      <c r="C88" s="94" t="s">
        <v>347</v>
      </c>
      <c r="D88" s="100" t="s">
        <v>161</v>
      </c>
      <c r="E88" s="136">
        <v>0.16200000000000001</v>
      </c>
      <c r="F88" s="97">
        <v>24.88</v>
      </c>
      <c r="G88" s="98">
        <f>E88*F88</f>
        <v>4.0305600000000004</v>
      </c>
    </row>
    <row r="89" spans="1:7" ht="20.25" customHeight="1" x14ac:dyDescent="0.2">
      <c r="A89" s="199" t="s">
        <v>153</v>
      </c>
      <c r="B89" s="200"/>
      <c r="C89" s="200"/>
      <c r="D89" s="200"/>
      <c r="E89" s="200"/>
      <c r="F89" s="201"/>
      <c r="G89" s="114">
        <f>SUM(G85:G88)</f>
        <v>218.22088999999997</v>
      </c>
    </row>
    <row r="91" spans="1:7" x14ac:dyDescent="0.2">
      <c r="A91" s="118" t="s">
        <v>595</v>
      </c>
      <c r="B91" s="118" t="s">
        <v>357</v>
      </c>
      <c r="C91" s="194" t="s">
        <v>359</v>
      </c>
      <c r="D91" s="195"/>
      <c r="E91" s="195"/>
      <c r="F91" s="195"/>
      <c r="G91" s="196"/>
    </row>
    <row r="92" spans="1:7" ht="25.5" x14ac:dyDescent="0.2">
      <c r="A92" s="197" t="s">
        <v>4</v>
      </c>
      <c r="B92" s="198"/>
      <c r="C92" s="7" t="s">
        <v>1</v>
      </c>
      <c r="D92" s="108" t="s">
        <v>72</v>
      </c>
      <c r="E92" s="109" t="s">
        <v>286</v>
      </c>
      <c r="F92" s="110" t="s">
        <v>152</v>
      </c>
      <c r="G92" s="111" t="s">
        <v>153</v>
      </c>
    </row>
    <row r="93" spans="1:7" ht="27" x14ac:dyDescent="0.2">
      <c r="A93" s="70" t="s">
        <v>350</v>
      </c>
      <c r="B93" s="76" t="s">
        <v>155</v>
      </c>
      <c r="C93" s="94" t="s">
        <v>351</v>
      </c>
      <c r="D93" s="100" t="s">
        <v>233</v>
      </c>
      <c r="E93" s="136">
        <v>9.5000000000000001E-2</v>
      </c>
      <c r="F93" s="97">
        <v>55.27</v>
      </c>
      <c r="G93" s="98">
        <f>E93*F93</f>
        <v>5.2506500000000003</v>
      </c>
    </row>
    <row r="94" spans="1:7" ht="27" x14ac:dyDescent="0.2">
      <c r="A94" s="70" t="s">
        <v>352</v>
      </c>
      <c r="B94" s="76" t="s">
        <v>155</v>
      </c>
      <c r="C94" s="94" t="s">
        <v>353</v>
      </c>
      <c r="D94" s="100" t="s">
        <v>71</v>
      </c>
      <c r="E94" s="136">
        <v>1.1599999999999999</v>
      </c>
      <c r="F94" s="97">
        <v>170.73</v>
      </c>
      <c r="G94" s="98">
        <f>E94*F94</f>
        <v>198.04679999999996</v>
      </c>
    </row>
    <row r="95" spans="1:7" ht="13.5" x14ac:dyDescent="0.2">
      <c r="A95" s="70" t="s">
        <v>220</v>
      </c>
      <c r="B95" s="76" t="s">
        <v>40</v>
      </c>
      <c r="C95" s="94" t="s">
        <v>221</v>
      </c>
      <c r="D95" s="100" t="s">
        <v>161</v>
      </c>
      <c r="E95" s="136">
        <v>0.32400000000000001</v>
      </c>
      <c r="F95" s="97">
        <v>33.619999999999997</v>
      </c>
      <c r="G95" s="98">
        <f>E95*F95</f>
        <v>10.89288</v>
      </c>
    </row>
    <row r="96" spans="1:7" ht="13.5" x14ac:dyDescent="0.2">
      <c r="A96" s="70" t="s">
        <v>354</v>
      </c>
      <c r="B96" s="76" t="s">
        <v>40</v>
      </c>
      <c r="C96" s="94" t="s">
        <v>347</v>
      </c>
      <c r="D96" s="100" t="s">
        <v>161</v>
      </c>
      <c r="E96" s="136">
        <v>0.16200000000000001</v>
      </c>
      <c r="F96" s="97">
        <v>24.88</v>
      </c>
      <c r="G96" s="98">
        <f>E96*F96</f>
        <v>4.0305600000000004</v>
      </c>
    </row>
    <row r="97" spans="1:7" ht="27.75" customHeight="1" x14ac:dyDescent="0.2">
      <c r="A97" s="199" t="s">
        <v>153</v>
      </c>
      <c r="B97" s="200"/>
      <c r="C97" s="200"/>
      <c r="D97" s="200"/>
      <c r="E97" s="200"/>
      <c r="F97" s="201"/>
      <c r="G97" s="114">
        <f>SUM(G93:G96)</f>
        <v>218.22088999999997</v>
      </c>
    </row>
    <row r="101" spans="1:7" x14ac:dyDescent="0.2">
      <c r="C101" s="186" t="s">
        <v>19</v>
      </c>
    </row>
    <row r="102" spans="1:7" x14ac:dyDescent="0.2">
      <c r="C102" s="187" t="s">
        <v>722</v>
      </c>
    </row>
  </sheetData>
  <mergeCells count="32">
    <mergeCell ref="A12:F12"/>
    <mergeCell ref="C60:G60"/>
    <mergeCell ref="A61:B61"/>
    <mergeCell ref="A65:F65"/>
    <mergeCell ref="C67:G67"/>
    <mergeCell ref="A68:B68"/>
    <mergeCell ref="A97:F97"/>
    <mergeCell ref="A73:F73"/>
    <mergeCell ref="C75:G75"/>
    <mergeCell ref="A76:B76"/>
    <mergeCell ref="A81:F81"/>
    <mergeCell ref="C83:G83"/>
    <mergeCell ref="A84:B84"/>
    <mergeCell ref="A89:F89"/>
    <mergeCell ref="C91:G91"/>
    <mergeCell ref="A92:B92"/>
    <mergeCell ref="A1:G1"/>
    <mergeCell ref="C48:G48"/>
    <mergeCell ref="A49:B49"/>
    <mergeCell ref="A58:F58"/>
    <mergeCell ref="A46:F46"/>
    <mergeCell ref="C22:G22"/>
    <mergeCell ref="A23:B23"/>
    <mergeCell ref="A33:F33"/>
    <mergeCell ref="C35:G35"/>
    <mergeCell ref="A36:B36"/>
    <mergeCell ref="A2:G4"/>
    <mergeCell ref="C14:G14"/>
    <mergeCell ref="A15:B15"/>
    <mergeCell ref="A20:F20"/>
    <mergeCell ref="C6:G6"/>
    <mergeCell ref="A7:B7"/>
  </mergeCells>
  <phoneticPr fontId="16" type="noConversion"/>
  <pageMargins left="0.511811024" right="0.511811024" top="0.78740157499999996" bottom="0.78740157499999996" header="0.31496062000000002" footer="0.31496062000000002"/>
  <pageSetup paperSize="9" scale="58" fitToHeight="0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970"/>
  <sheetViews>
    <sheetView view="pageBreakPreview" zoomScaleNormal="100" zoomScaleSheetLayoutView="100" workbookViewId="0">
      <selection activeCell="K11" sqref="K11"/>
    </sheetView>
  </sheetViews>
  <sheetFormatPr defaultColWidth="12.5703125" defaultRowHeight="15" customHeight="1" x14ac:dyDescent="0.2"/>
  <cols>
    <col min="1" max="1" width="32.42578125" customWidth="1"/>
    <col min="2" max="2" width="16.28515625" customWidth="1"/>
    <col min="3" max="3" width="14.140625" customWidth="1"/>
    <col min="4" max="4" width="18.42578125" customWidth="1"/>
    <col min="5" max="5" width="15.5703125" customWidth="1"/>
    <col min="6" max="26" width="8" customWidth="1"/>
  </cols>
  <sheetData>
    <row r="1" spans="1:8" ht="98.25" customHeight="1" x14ac:dyDescent="0.2">
      <c r="A1" s="247"/>
      <c r="B1" s="247"/>
      <c r="C1" s="247"/>
      <c r="D1" s="247"/>
      <c r="E1" s="247"/>
      <c r="F1" s="247"/>
    </row>
    <row r="2" spans="1:8" ht="41.25" customHeight="1" thickBot="1" x14ac:dyDescent="0.25">
      <c r="A2" s="248" t="s">
        <v>68</v>
      </c>
      <c r="B2" s="248"/>
      <c r="C2" s="248"/>
      <c r="D2" s="248"/>
      <c r="E2" s="248"/>
      <c r="F2" s="248"/>
    </row>
    <row r="3" spans="1:8" ht="18.75" customHeight="1" thickBot="1" x14ac:dyDescent="0.25">
      <c r="A3" s="255" t="s">
        <v>41</v>
      </c>
      <c r="B3" s="256"/>
      <c r="C3" s="256"/>
      <c r="D3" s="257"/>
      <c r="E3" s="250"/>
      <c r="F3" s="251"/>
    </row>
    <row r="4" spans="1:8" ht="18.75" customHeight="1" thickBot="1" x14ac:dyDescent="0.25">
      <c r="A4" s="37" t="s">
        <v>42</v>
      </c>
      <c r="B4" s="38" t="s">
        <v>43</v>
      </c>
      <c r="C4" s="38" t="s">
        <v>44</v>
      </c>
      <c r="D4" s="38" t="s">
        <v>45</v>
      </c>
      <c r="E4" s="250"/>
      <c r="F4" s="251"/>
    </row>
    <row r="5" spans="1:8" ht="52.5" customHeight="1" thickBot="1" x14ac:dyDescent="0.25">
      <c r="A5" s="59" t="s">
        <v>99</v>
      </c>
      <c r="B5" s="39">
        <v>19.600000000000001</v>
      </c>
      <c r="C5" s="39">
        <v>20.97</v>
      </c>
      <c r="D5" s="39">
        <v>24.23</v>
      </c>
      <c r="E5" s="250"/>
      <c r="F5" s="251"/>
    </row>
    <row r="6" spans="1:8" ht="34.5" customHeight="1" x14ac:dyDescent="0.2">
      <c r="A6" s="249"/>
      <c r="B6" s="249"/>
      <c r="C6" s="249"/>
      <c r="D6" s="249"/>
      <c r="E6" s="249"/>
      <c r="F6" s="249"/>
    </row>
    <row r="7" spans="1:8" ht="15" customHeight="1" x14ac:dyDescent="0.25">
      <c r="A7" s="262" t="s">
        <v>1</v>
      </c>
      <c r="B7" s="264" t="s">
        <v>46</v>
      </c>
      <c r="C7" s="265"/>
      <c r="D7" s="266"/>
      <c r="E7" s="262" t="s">
        <v>47</v>
      </c>
    </row>
    <row r="8" spans="1:8" ht="15" customHeight="1" x14ac:dyDescent="0.25">
      <c r="A8" s="263"/>
      <c r="B8" s="41" t="s">
        <v>21</v>
      </c>
      <c r="C8" s="41" t="s">
        <v>22</v>
      </c>
      <c r="D8" s="41" t="s">
        <v>23</v>
      </c>
      <c r="E8" s="263"/>
    </row>
    <row r="9" spans="1:8" ht="14.25" customHeight="1" x14ac:dyDescent="0.2">
      <c r="A9" s="42" t="s">
        <v>48</v>
      </c>
      <c r="B9" s="43">
        <v>3.8</v>
      </c>
      <c r="C9" s="43">
        <v>4.01</v>
      </c>
      <c r="D9" s="43">
        <v>4.67</v>
      </c>
      <c r="E9" s="44">
        <v>4.67</v>
      </c>
      <c r="F9" s="40" t="str">
        <f t="shared" ref="F9:F17" si="0">IF(E9=0," ",IF(E9&lt;B9,"ERRO",(IF(E9&gt;D9,"ERRO","OK!"))))</f>
        <v>OK!</v>
      </c>
    </row>
    <row r="10" spans="1:8" ht="14.25" customHeight="1" x14ac:dyDescent="0.2">
      <c r="A10" s="42" t="s">
        <v>49</v>
      </c>
      <c r="B10" s="45">
        <v>0.32</v>
      </c>
      <c r="C10" s="45">
        <v>0.4</v>
      </c>
      <c r="D10" s="45">
        <v>0.56999999999999995</v>
      </c>
      <c r="E10" s="46">
        <v>0.56999999999999995</v>
      </c>
      <c r="F10" s="40" t="str">
        <f t="shared" si="0"/>
        <v>OK!</v>
      </c>
    </row>
    <row r="11" spans="1:8" ht="14.25" customHeight="1" x14ac:dyDescent="0.2">
      <c r="A11" s="42" t="s">
        <v>50</v>
      </c>
      <c r="B11" s="45">
        <v>0.5</v>
      </c>
      <c r="C11" s="45">
        <v>0.56000000000000005</v>
      </c>
      <c r="D11" s="45">
        <v>0.97</v>
      </c>
      <c r="E11" s="46">
        <v>0.97</v>
      </c>
      <c r="F11" s="40" t="str">
        <f t="shared" si="0"/>
        <v>OK!</v>
      </c>
    </row>
    <row r="12" spans="1:8" ht="14.25" customHeight="1" x14ac:dyDescent="0.2">
      <c r="A12" s="42" t="s">
        <v>51</v>
      </c>
      <c r="B12" s="45">
        <v>1.02</v>
      </c>
      <c r="C12" s="45">
        <v>1.1100000000000001</v>
      </c>
      <c r="D12" s="45">
        <v>1.21</v>
      </c>
      <c r="E12" s="46">
        <v>1.21</v>
      </c>
      <c r="F12" s="40" t="str">
        <f t="shared" si="0"/>
        <v>OK!</v>
      </c>
    </row>
    <row r="13" spans="1:8" ht="14.25" customHeight="1" x14ac:dyDescent="0.2">
      <c r="A13" s="42" t="s">
        <v>52</v>
      </c>
      <c r="B13" s="45">
        <v>6.64</v>
      </c>
      <c r="C13" s="45">
        <v>7.3</v>
      </c>
      <c r="D13" s="45">
        <v>8.69</v>
      </c>
      <c r="E13" s="46">
        <v>8.65</v>
      </c>
      <c r="F13" s="40" t="str">
        <f t="shared" si="0"/>
        <v>OK!</v>
      </c>
    </row>
    <row r="14" spans="1:8" ht="30" customHeight="1" x14ac:dyDescent="0.25">
      <c r="A14" s="47" t="s">
        <v>53</v>
      </c>
      <c r="B14" s="48">
        <f>SUM(B15:B17)</f>
        <v>5.15</v>
      </c>
      <c r="C14" s="48">
        <f>SUM(C15:C17)</f>
        <v>6.65</v>
      </c>
      <c r="D14" s="48">
        <f>SUM(D15:D17)</f>
        <v>8.65</v>
      </c>
      <c r="E14" s="49">
        <f>SUM(E15:E17)</f>
        <v>5.65</v>
      </c>
      <c r="F14" s="40" t="str">
        <f t="shared" si="0"/>
        <v>OK!</v>
      </c>
      <c r="H14" s="56"/>
    </row>
    <row r="15" spans="1:8" ht="14.25" customHeight="1" x14ac:dyDescent="0.2">
      <c r="A15" s="42" t="s">
        <v>25</v>
      </c>
      <c r="B15" s="45">
        <v>3</v>
      </c>
      <c r="C15" s="45">
        <v>3</v>
      </c>
      <c r="D15" s="45">
        <v>3</v>
      </c>
      <c r="E15" s="46">
        <v>3</v>
      </c>
      <c r="F15" s="40" t="str">
        <f t="shared" si="0"/>
        <v>OK!</v>
      </c>
    </row>
    <row r="16" spans="1:8" ht="14.25" customHeight="1" x14ac:dyDescent="0.2">
      <c r="A16" s="42" t="s">
        <v>24</v>
      </c>
      <c r="B16" s="45">
        <v>0.65</v>
      </c>
      <c r="C16" s="45">
        <v>0.65</v>
      </c>
      <c r="D16" s="45">
        <v>0.65</v>
      </c>
      <c r="E16" s="46">
        <v>0.65</v>
      </c>
      <c r="F16" s="40" t="str">
        <f t="shared" si="0"/>
        <v>OK!</v>
      </c>
    </row>
    <row r="17" spans="1:8" ht="14.25" customHeight="1" x14ac:dyDescent="0.2">
      <c r="A17" s="42" t="s">
        <v>54</v>
      </c>
      <c r="B17" s="45">
        <v>1.5</v>
      </c>
      <c r="C17" s="45">
        <v>3</v>
      </c>
      <c r="D17" s="45">
        <v>5</v>
      </c>
      <c r="E17" s="46">
        <v>2</v>
      </c>
      <c r="F17" s="40" t="str">
        <f t="shared" si="0"/>
        <v>OK!</v>
      </c>
    </row>
    <row r="18" spans="1:8" ht="15" customHeight="1" x14ac:dyDescent="0.25">
      <c r="A18" s="50" t="s">
        <v>20</v>
      </c>
      <c r="B18" s="51"/>
      <c r="C18" s="51"/>
      <c r="D18" s="51"/>
      <c r="E18" s="52">
        <f>ROUND((((((1+E9/100+E10/100+E11/100)*(1+E12/100)*(1+E13/100))/(1-E14/100))-1)*100),2)</f>
        <v>23.79</v>
      </c>
      <c r="F18" s="40" t="str">
        <f>IF(E18=0," ",IF(E18&lt;B5,"ERRO",(IF(E18&gt;D5,"ERRO","OK!"))))</f>
        <v>OK!</v>
      </c>
      <c r="H18" s="56"/>
    </row>
    <row r="19" spans="1:8" ht="15" customHeight="1" x14ac:dyDescent="0.25">
      <c r="A19" s="53"/>
      <c r="B19" s="53"/>
      <c r="C19" s="53"/>
      <c r="D19" s="53" t="s">
        <v>67</v>
      </c>
      <c r="E19" s="60">
        <f>E18/100</f>
        <v>0.2379</v>
      </c>
    </row>
    <row r="20" spans="1:8" ht="15" customHeight="1" x14ac:dyDescent="0.25">
      <c r="A20" s="53"/>
      <c r="B20" s="53"/>
      <c r="C20" s="53"/>
      <c r="D20" s="53"/>
      <c r="E20" s="53"/>
    </row>
    <row r="21" spans="1:8" ht="14.25" customHeight="1" x14ac:dyDescent="0.2">
      <c r="A21" s="267" t="s">
        <v>55</v>
      </c>
      <c r="B21" s="253"/>
      <c r="C21" s="253"/>
      <c r="D21" s="253"/>
      <c r="E21" s="253"/>
    </row>
    <row r="22" spans="1:8" ht="9.75" customHeight="1" x14ac:dyDescent="0.2">
      <c r="A22" s="40"/>
      <c r="B22" s="40"/>
      <c r="C22" s="40"/>
      <c r="D22" s="40"/>
      <c r="E22" s="40"/>
    </row>
    <row r="23" spans="1:8" ht="14.25" customHeight="1" x14ac:dyDescent="0.2">
      <c r="A23" s="268" t="s">
        <v>56</v>
      </c>
      <c r="B23" s="253"/>
      <c r="C23" s="253"/>
      <c r="D23" s="253"/>
      <c r="E23" s="253"/>
    </row>
    <row r="24" spans="1:8" ht="14.25" customHeight="1" x14ac:dyDescent="0.2">
      <c r="A24" s="40"/>
      <c r="B24" s="40"/>
      <c r="C24" s="40"/>
      <c r="D24" s="40"/>
      <c r="E24" s="40"/>
    </row>
    <row r="25" spans="1:8" ht="14.25" customHeight="1" x14ac:dyDescent="0.2">
      <c r="A25" s="40"/>
      <c r="B25" s="40"/>
      <c r="C25" s="40"/>
      <c r="D25" s="40"/>
      <c r="E25" s="40"/>
    </row>
    <row r="26" spans="1:8" ht="14.25" customHeight="1" x14ac:dyDescent="0.2">
      <c r="A26" s="40"/>
      <c r="B26" s="40"/>
      <c r="C26" s="40"/>
      <c r="D26" s="40"/>
      <c r="E26" s="40"/>
    </row>
    <row r="27" spans="1:8" ht="14.25" customHeight="1" x14ac:dyDescent="0.2">
      <c r="A27" s="40"/>
      <c r="B27" s="40"/>
      <c r="C27" s="40"/>
      <c r="D27" s="40"/>
      <c r="E27" s="40"/>
    </row>
    <row r="28" spans="1:8" ht="14.25" customHeight="1" x14ac:dyDescent="0.2">
      <c r="A28" s="40"/>
      <c r="B28" s="40"/>
      <c r="C28" s="40"/>
      <c r="D28" s="40"/>
      <c r="E28" s="40"/>
    </row>
    <row r="29" spans="1:8" ht="14.25" customHeight="1" x14ac:dyDescent="0.2">
      <c r="A29" s="54" t="s">
        <v>57</v>
      </c>
      <c r="B29" s="40"/>
      <c r="C29" s="40"/>
      <c r="D29" s="40"/>
      <c r="E29" s="40"/>
    </row>
    <row r="30" spans="1:8" ht="14.25" customHeight="1" x14ac:dyDescent="0.2">
      <c r="A30" s="252" t="s">
        <v>58</v>
      </c>
      <c r="B30" s="253"/>
      <c r="C30" s="253"/>
      <c r="D30" s="253"/>
      <c r="E30" s="40"/>
    </row>
    <row r="31" spans="1:8" ht="14.25" customHeight="1" x14ac:dyDescent="0.2">
      <c r="A31" s="252" t="s">
        <v>59</v>
      </c>
      <c r="B31" s="253"/>
      <c r="C31" s="253"/>
      <c r="D31" s="253"/>
      <c r="E31" s="40"/>
    </row>
    <row r="32" spans="1:8" ht="14.25" customHeight="1" x14ac:dyDescent="0.2">
      <c r="A32" s="252" t="s">
        <v>60</v>
      </c>
      <c r="B32" s="253"/>
      <c r="C32" s="253"/>
      <c r="D32" s="253"/>
      <c r="E32" s="40"/>
    </row>
    <row r="33" spans="1:5" ht="14.25" customHeight="1" x14ac:dyDescent="0.2">
      <c r="A33" s="252" t="s">
        <v>61</v>
      </c>
      <c r="B33" s="253"/>
      <c r="C33" s="253"/>
      <c r="D33" s="253"/>
      <c r="E33" s="40"/>
    </row>
    <row r="34" spans="1:5" ht="14.25" customHeight="1" x14ac:dyDescent="0.2">
      <c r="A34" s="252" t="s">
        <v>62</v>
      </c>
      <c r="B34" s="253"/>
      <c r="C34" s="253"/>
      <c r="D34" s="253"/>
      <c r="E34" s="40"/>
    </row>
    <row r="35" spans="1:5" ht="14.25" customHeight="1" x14ac:dyDescent="0.2">
      <c r="A35" s="54"/>
      <c r="B35" s="54"/>
      <c r="C35" s="54"/>
      <c r="D35" s="54"/>
      <c r="E35" s="40"/>
    </row>
    <row r="36" spans="1:5" ht="12.75" customHeight="1" x14ac:dyDescent="0.2">
      <c r="A36" s="61" t="s">
        <v>63</v>
      </c>
      <c r="B36" s="61"/>
      <c r="C36" s="61"/>
      <c r="D36" s="61"/>
      <c r="E36" s="61"/>
    </row>
    <row r="37" spans="1:5" ht="30.75" customHeight="1" x14ac:dyDescent="0.2">
      <c r="A37" s="261" t="s">
        <v>64</v>
      </c>
      <c r="B37" s="259"/>
      <c r="C37" s="259"/>
      <c r="D37" s="259"/>
      <c r="E37" s="259"/>
    </row>
    <row r="38" spans="1:5" ht="27.75" customHeight="1" x14ac:dyDescent="0.2">
      <c r="A38" s="258" t="s">
        <v>65</v>
      </c>
      <c r="B38" s="259"/>
      <c r="C38" s="259"/>
      <c r="D38" s="259"/>
      <c r="E38" s="259"/>
    </row>
    <row r="39" spans="1:5" ht="12.75" customHeight="1" x14ac:dyDescent="0.2"/>
    <row r="40" spans="1:5" ht="6.75" customHeight="1" x14ac:dyDescent="0.2">
      <c r="A40" s="55"/>
    </row>
    <row r="41" spans="1:5" ht="12.75" customHeight="1" x14ac:dyDescent="0.2"/>
    <row r="42" spans="1:5" ht="12.75" customHeight="1" x14ac:dyDescent="0.2">
      <c r="B42" s="260"/>
      <c r="C42" s="260"/>
    </row>
    <row r="43" spans="1:5" ht="12.75" customHeight="1" x14ac:dyDescent="0.2">
      <c r="B43" s="254" t="s">
        <v>39</v>
      </c>
      <c r="C43" s="254"/>
    </row>
    <row r="44" spans="1:5" ht="12.75" customHeight="1" x14ac:dyDescent="0.2">
      <c r="B44" s="254" t="s">
        <v>66</v>
      </c>
      <c r="C44" s="254"/>
    </row>
    <row r="45" spans="1:5" ht="12.75" customHeight="1" x14ac:dyDescent="0.2">
      <c r="B45" s="254" t="s">
        <v>93</v>
      </c>
      <c r="C45" s="254"/>
    </row>
    <row r="46" spans="1:5" ht="12.75" customHeight="1" x14ac:dyDescent="0.2"/>
    <row r="47" spans="1:5" ht="12.75" customHeight="1" x14ac:dyDescent="0.2"/>
    <row r="48" spans="1:5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</sheetData>
  <mergeCells count="21">
    <mergeCell ref="B45:C45"/>
    <mergeCell ref="A3:D3"/>
    <mergeCell ref="A38:E38"/>
    <mergeCell ref="B42:C42"/>
    <mergeCell ref="B43:C43"/>
    <mergeCell ref="A37:E37"/>
    <mergeCell ref="A7:A8"/>
    <mergeCell ref="B7:D7"/>
    <mergeCell ref="E7:E8"/>
    <mergeCell ref="A21:E21"/>
    <mergeCell ref="A23:E23"/>
    <mergeCell ref="A33:D33"/>
    <mergeCell ref="A34:D34"/>
    <mergeCell ref="A30:D30"/>
    <mergeCell ref="A31:D31"/>
    <mergeCell ref="B44:C44"/>
    <mergeCell ref="A1:F1"/>
    <mergeCell ref="A2:F2"/>
    <mergeCell ref="A6:F6"/>
    <mergeCell ref="E3:F5"/>
    <mergeCell ref="A32:D32"/>
  </mergeCells>
  <pageMargins left="0.511811024" right="0.511811024" top="0.78740157499999996" bottom="0.78740157499999996" header="0.31496062000000002" footer="0.31496062000000002"/>
  <pageSetup paperSize="8" orientation="portrait" r:id="rId1"/>
  <colBreaks count="1" manualBreakCount="1">
    <brk id="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52"/>
  <sheetViews>
    <sheetView zoomScale="85" zoomScaleNormal="85" workbookViewId="0">
      <selection activeCell="D55" sqref="D55"/>
    </sheetView>
  </sheetViews>
  <sheetFormatPr defaultRowHeight="12.75" x14ac:dyDescent="0.2"/>
  <cols>
    <col min="1" max="1" width="5.42578125" bestFit="1" customWidth="1"/>
    <col min="2" max="2" width="52.140625" customWidth="1"/>
    <col min="3" max="3" width="18" customWidth="1"/>
    <col min="4" max="4" width="19.5703125" customWidth="1"/>
    <col min="5" max="7" width="16.140625" customWidth="1"/>
    <col min="8" max="8" width="15.5703125" customWidth="1"/>
    <col min="9" max="12" width="16" customWidth="1"/>
    <col min="13" max="13" width="26.140625" bestFit="1" customWidth="1"/>
  </cols>
  <sheetData>
    <row r="1" spans="1:13" ht="92.25" customHeight="1" thickBot="1" x14ac:dyDescent="0.25">
      <c r="A1" s="287"/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9"/>
    </row>
    <row r="2" spans="1:13" ht="18.75" thickBot="1" x14ac:dyDescent="0.25">
      <c r="A2" s="290" t="s">
        <v>26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2"/>
    </row>
    <row r="3" spans="1:13" ht="26.25" customHeight="1" x14ac:dyDescent="0.2">
      <c r="A3" s="293" t="s">
        <v>27</v>
      </c>
      <c r="B3" s="294"/>
      <c r="C3" s="295" t="s">
        <v>723</v>
      </c>
      <c r="D3" s="296"/>
      <c r="E3" s="297">
        <f>PO!I216</f>
        <v>720538.06149999972</v>
      </c>
      <c r="F3" s="297"/>
      <c r="G3" s="297"/>
      <c r="H3" s="298"/>
      <c r="I3" s="298"/>
      <c r="J3" s="171"/>
      <c r="K3" s="171"/>
      <c r="L3" s="171"/>
      <c r="M3" s="184" t="s">
        <v>717</v>
      </c>
    </row>
    <row r="4" spans="1:13" ht="33.75" customHeight="1" thickBot="1" x14ac:dyDescent="0.25">
      <c r="A4" s="284" t="s">
        <v>100</v>
      </c>
      <c r="B4" s="285"/>
      <c r="C4" s="286" t="s">
        <v>101</v>
      </c>
      <c r="D4" s="286"/>
      <c r="E4" s="286"/>
      <c r="F4" s="286"/>
      <c r="G4" s="286"/>
      <c r="H4" s="286"/>
      <c r="I4" s="286"/>
      <c r="J4" s="170"/>
      <c r="K4" s="170"/>
      <c r="L4" s="170"/>
      <c r="M4" s="185" t="s">
        <v>718</v>
      </c>
    </row>
    <row r="5" spans="1:13" ht="25.5" x14ac:dyDescent="0.2">
      <c r="A5" s="12" t="s">
        <v>0</v>
      </c>
      <c r="B5" s="13" t="s">
        <v>28</v>
      </c>
      <c r="C5" s="14" t="s">
        <v>29</v>
      </c>
      <c r="D5" s="90" t="s">
        <v>30</v>
      </c>
      <c r="E5" s="13" t="s">
        <v>31</v>
      </c>
      <c r="F5" s="13" t="s">
        <v>32</v>
      </c>
      <c r="G5" s="13" t="s">
        <v>33</v>
      </c>
      <c r="H5" s="13" t="s">
        <v>91</v>
      </c>
      <c r="I5" s="13" t="s">
        <v>92</v>
      </c>
      <c r="J5" s="13" t="s">
        <v>713</v>
      </c>
      <c r="K5" s="13" t="s">
        <v>714</v>
      </c>
      <c r="L5" s="13" t="s">
        <v>715</v>
      </c>
      <c r="M5" s="15" t="s">
        <v>34</v>
      </c>
    </row>
    <row r="6" spans="1:13" ht="12.75" customHeight="1" x14ac:dyDescent="0.2">
      <c r="A6" s="269">
        <f>PO!A14</f>
        <v>1</v>
      </c>
      <c r="B6" s="299" t="s">
        <v>83</v>
      </c>
      <c r="C6" s="16" t="s">
        <v>35</v>
      </c>
      <c r="D6" s="91">
        <f>D7/D46</f>
        <v>2.0731729242591864E-3</v>
      </c>
      <c r="E6" s="17">
        <f>E7/$D$46</f>
        <v>2.0731729242591864E-3</v>
      </c>
      <c r="F6" s="17"/>
      <c r="G6" s="17"/>
      <c r="H6" s="17"/>
      <c r="I6" s="17"/>
      <c r="J6" s="181"/>
      <c r="K6" s="181"/>
      <c r="L6" s="181"/>
      <c r="M6" s="83">
        <f t="shared" ref="M6:M43" si="0">SUM(E6:L6)</f>
        <v>2.0731729242591864E-3</v>
      </c>
    </row>
    <row r="7" spans="1:13" ht="12.75" customHeight="1" x14ac:dyDescent="0.2">
      <c r="A7" s="269"/>
      <c r="B7" s="300"/>
      <c r="C7" s="16" t="s">
        <v>36</v>
      </c>
      <c r="D7" s="92">
        <f>PO!I14</f>
        <v>1493.8</v>
      </c>
      <c r="E7" s="18">
        <f>D7</f>
        <v>1493.8</v>
      </c>
      <c r="F7" s="18"/>
      <c r="G7" s="18"/>
      <c r="H7" s="18"/>
      <c r="I7" s="18"/>
      <c r="J7" s="182"/>
      <c r="K7" s="182"/>
      <c r="L7" s="182"/>
      <c r="M7" s="31">
        <f t="shared" si="0"/>
        <v>1493.8</v>
      </c>
    </row>
    <row r="8" spans="1:13" x14ac:dyDescent="0.2">
      <c r="A8" s="269">
        <v>2</v>
      </c>
      <c r="B8" s="274" t="s">
        <v>102</v>
      </c>
      <c r="C8" s="16" t="s">
        <v>35</v>
      </c>
      <c r="D8" s="91">
        <f>D9/D46</f>
        <v>4.453465738256495E-2</v>
      </c>
      <c r="E8" s="17">
        <f>E9/$D$46</f>
        <v>2.2267328691282475E-2</v>
      </c>
      <c r="F8" s="17">
        <f>F9/$D$46</f>
        <v>2.2267328691282475E-2</v>
      </c>
      <c r="G8" s="17"/>
      <c r="H8" s="17"/>
      <c r="I8" s="17"/>
      <c r="J8" s="181"/>
      <c r="K8" s="181"/>
      <c r="L8" s="181"/>
      <c r="M8" s="83">
        <f t="shared" si="0"/>
        <v>4.453465738256495E-2</v>
      </c>
    </row>
    <row r="9" spans="1:13" x14ac:dyDescent="0.2">
      <c r="A9" s="269"/>
      <c r="B9" s="274"/>
      <c r="C9" s="16" t="s">
        <v>36</v>
      </c>
      <c r="D9" s="92">
        <f>PO!I16</f>
        <v>32088.915700000001</v>
      </c>
      <c r="E9" s="18">
        <f>D9/2</f>
        <v>16044.457850000001</v>
      </c>
      <c r="F9" s="18">
        <f>E9</f>
        <v>16044.457850000001</v>
      </c>
      <c r="G9" s="18"/>
      <c r="H9" s="18"/>
      <c r="I9" s="18"/>
      <c r="J9" s="182"/>
      <c r="K9" s="182"/>
      <c r="L9" s="182"/>
      <c r="M9" s="31">
        <f t="shared" si="0"/>
        <v>32088.915700000001</v>
      </c>
    </row>
    <row r="10" spans="1:13" ht="12.75" customHeight="1" x14ac:dyDescent="0.2">
      <c r="A10" s="269">
        <v>3</v>
      </c>
      <c r="B10" s="270" t="s">
        <v>108</v>
      </c>
      <c r="C10" s="16" t="s">
        <v>35</v>
      </c>
      <c r="D10" s="91">
        <f>D11/D46</f>
        <v>3.8706529870108752E-2</v>
      </c>
      <c r="E10" s="17">
        <f>E11/$D$46</f>
        <v>9.6766324675271881E-3</v>
      </c>
      <c r="F10" s="17">
        <f>F11/$D$46</f>
        <v>9.6766324675271881E-3</v>
      </c>
      <c r="G10" s="17">
        <f>G11/$D$46</f>
        <v>9.6766324675271881E-3</v>
      </c>
      <c r="H10" s="17">
        <f>H11/$D$46</f>
        <v>9.6766324675271881E-3</v>
      </c>
      <c r="I10" s="17"/>
      <c r="J10" s="181"/>
      <c r="K10" s="181"/>
      <c r="L10" s="181"/>
      <c r="M10" s="83">
        <f t="shared" si="0"/>
        <v>3.8706529870108752E-2</v>
      </c>
    </row>
    <row r="11" spans="1:13" ht="12.75" customHeight="1" x14ac:dyDescent="0.2">
      <c r="A11" s="269"/>
      <c r="B11" s="271"/>
      <c r="C11" s="16" t="s">
        <v>36</v>
      </c>
      <c r="D11" s="92">
        <f>PO!I20</f>
        <v>27889.527999999998</v>
      </c>
      <c r="E11" s="18">
        <f>D11/4</f>
        <v>6972.3819999999996</v>
      </c>
      <c r="F11" s="18">
        <f>E11</f>
        <v>6972.3819999999996</v>
      </c>
      <c r="G11" s="18">
        <f>F11</f>
        <v>6972.3819999999996</v>
      </c>
      <c r="H11" s="18">
        <f>G11</f>
        <v>6972.3819999999996</v>
      </c>
      <c r="I11" s="18"/>
      <c r="J11" s="182"/>
      <c r="K11" s="182"/>
      <c r="L11" s="182"/>
      <c r="M11" s="31">
        <f t="shared" si="0"/>
        <v>27889.527999999998</v>
      </c>
    </row>
    <row r="12" spans="1:13" ht="12.75" customHeight="1" x14ac:dyDescent="0.2">
      <c r="A12" s="269">
        <v>4</v>
      </c>
      <c r="B12" s="270" t="s">
        <v>117</v>
      </c>
      <c r="C12" s="16" t="s">
        <v>35</v>
      </c>
      <c r="D12" s="91">
        <f>D13/$D$46</f>
        <v>7.0553451533385825E-2</v>
      </c>
      <c r="E12" s="18"/>
      <c r="F12" s="18"/>
      <c r="G12" s="17">
        <f>G13/$D$46</f>
        <v>1.7638362883346456E-2</v>
      </c>
      <c r="H12" s="17">
        <f>H13/$D$46</f>
        <v>1.7638362883346456E-2</v>
      </c>
      <c r="I12" s="17">
        <f>I13/$D$46</f>
        <v>1.7638362883346456E-2</v>
      </c>
      <c r="J12" s="17">
        <f>J13/$D$46</f>
        <v>1.7638362883346456E-2</v>
      </c>
      <c r="K12" s="182"/>
      <c r="L12" s="182"/>
      <c r="M12" s="83">
        <f t="shared" si="0"/>
        <v>7.0553451533385825E-2</v>
      </c>
    </row>
    <row r="13" spans="1:13" ht="12.75" customHeight="1" x14ac:dyDescent="0.2">
      <c r="A13" s="269"/>
      <c r="B13" s="271"/>
      <c r="C13" s="16" t="s">
        <v>36</v>
      </c>
      <c r="D13" s="92">
        <f>PO!I28</f>
        <v>50836.44720000001</v>
      </c>
      <c r="E13" s="18"/>
      <c r="F13" s="18"/>
      <c r="G13" s="18">
        <f>D13/4</f>
        <v>12709.111800000002</v>
      </c>
      <c r="H13" s="18">
        <f>G13</f>
        <v>12709.111800000002</v>
      </c>
      <c r="I13" s="18">
        <f>H13</f>
        <v>12709.111800000002</v>
      </c>
      <c r="J13" s="182">
        <f>I13</f>
        <v>12709.111800000002</v>
      </c>
      <c r="K13" s="182"/>
      <c r="L13" s="182"/>
      <c r="M13" s="31">
        <f t="shared" si="0"/>
        <v>50836.44720000001</v>
      </c>
    </row>
    <row r="14" spans="1:13" ht="12.75" customHeight="1" x14ac:dyDescent="0.2">
      <c r="A14" s="269">
        <v>5</v>
      </c>
      <c r="B14" s="270" t="s">
        <v>122</v>
      </c>
      <c r="C14" s="16" t="s">
        <v>35</v>
      </c>
      <c r="D14" s="91">
        <f>D15/$D$46</f>
        <v>3.1821537855013099E-2</v>
      </c>
      <c r="E14" s="18"/>
      <c r="F14" s="18"/>
      <c r="G14" s="18"/>
      <c r="H14" s="17">
        <f>H15/$D$46</f>
        <v>1.0607179285004367E-2</v>
      </c>
      <c r="I14" s="17">
        <f>I15/$D$46</f>
        <v>1.0607179285004367E-2</v>
      </c>
      <c r="J14" s="17">
        <f>J15/$D$46</f>
        <v>1.0607179285004367E-2</v>
      </c>
      <c r="K14" s="17"/>
      <c r="L14" s="182"/>
      <c r="M14" s="83">
        <f t="shared" si="0"/>
        <v>3.1821537855013099E-2</v>
      </c>
    </row>
    <row r="15" spans="1:13" ht="12.75" customHeight="1" x14ac:dyDescent="0.2">
      <c r="A15" s="269"/>
      <c r="B15" s="271"/>
      <c r="C15" s="16" t="s">
        <v>36</v>
      </c>
      <c r="D15" s="92">
        <f>PO!I34</f>
        <v>22928.629199999999</v>
      </c>
      <c r="E15" s="18"/>
      <c r="F15" s="18"/>
      <c r="G15" s="18"/>
      <c r="H15" s="18">
        <f>I15</f>
        <v>7642.8764000000001</v>
      </c>
      <c r="I15" s="18">
        <f>D15/3</f>
        <v>7642.8764000000001</v>
      </c>
      <c r="J15" s="182">
        <f>I15</f>
        <v>7642.8764000000001</v>
      </c>
      <c r="K15" s="182"/>
      <c r="L15" s="182"/>
      <c r="M15" s="31">
        <f t="shared" si="0"/>
        <v>22928.629199999999</v>
      </c>
    </row>
    <row r="16" spans="1:13" x14ac:dyDescent="0.2">
      <c r="A16" s="269">
        <v>6</v>
      </c>
      <c r="B16" s="275" t="s">
        <v>150</v>
      </c>
      <c r="C16" s="16" t="s">
        <v>35</v>
      </c>
      <c r="D16" s="91">
        <f>D17/$D$46</f>
        <v>0.14370575287090515</v>
      </c>
      <c r="E16" s="18"/>
      <c r="F16" s="18"/>
      <c r="G16" s="18"/>
      <c r="H16" s="18"/>
      <c r="I16" s="17">
        <f>I17/$D$46</f>
        <v>7.1852876435452573E-2</v>
      </c>
      <c r="J16" s="17">
        <f>J17/$D$46</f>
        <v>7.1852876435452573E-2</v>
      </c>
      <c r="K16" s="182"/>
      <c r="L16" s="182"/>
      <c r="M16" s="83">
        <f t="shared" si="0"/>
        <v>0.14370575287090515</v>
      </c>
    </row>
    <row r="17" spans="1:13" x14ac:dyDescent="0.2">
      <c r="A17" s="269"/>
      <c r="B17" s="274"/>
      <c r="C17" s="16" t="s">
        <v>36</v>
      </c>
      <c r="D17" s="92">
        <f>PO!I39</f>
        <v>103545.46460000001</v>
      </c>
      <c r="E17" s="18"/>
      <c r="F17" s="18"/>
      <c r="G17" s="18"/>
      <c r="H17" s="18"/>
      <c r="I17" s="18">
        <f>D17/2</f>
        <v>51772.732300000003</v>
      </c>
      <c r="J17" s="182">
        <f>I17</f>
        <v>51772.732300000003</v>
      </c>
      <c r="K17" s="182"/>
      <c r="L17" s="182"/>
      <c r="M17" s="31">
        <f t="shared" si="0"/>
        <v>103545.46460000001</v>
      </c>
    </row>
    <row r="18" spans="1:13" x14ac:dyDescent="0.2">
      <c r="A18" s="269">
        <v>7</v>
      </c>
      <c r="B18" s="275" t="s">
        <v>240</v>
      </c>
      <c r="C18" s="16" t="s">
        <v>35</v>
      </c>
      <c r="D18" s="91">
        <f>D19/$D$46</f>
        <v>0.11597552199537768</v>
      </c>
      <c r="E18" s="18"/>
      <c r="F18" s="18"/>
      <c r="G18" s="18"/>
      <c r="H18" s="17">
        <f>H19/$D$46</f>
        <v>5.7987760997688841E-2</v>
      </c>
      <c r="I18" s="17">
        <f>I19/$D$46</f>
        <v>5.7987760997688841E-2</v>
      </c>
      <c r="J18" s="182"/>
      <c r="K18" s="182"/>
      <c r="L18" s="182"/>
      <c r="M18" s="83">
        <f t="shared" si="0"/>
        <v>0.11597552199537768</v>
      </c>
    </row>
    <row r="19" spans="1:13" x14ac:dyDescent="0.2">
      <c r="A19" s="269"/>
      <c r="B19" s="274"/>
      <c r="C19" s="16" t="s">
        <v>36</v>
      </c>
      <c r="D19" s="92">
        <f>PO!I57</f>
        <v>83564.777800000011</v>
      </c>
      <c r="E19" s="18"/>
      <c r="F19" s="18"/>
      <c r="G19" s="18"/>
      <c r="H19" s="18">
        <f>D19/2</f>
        <v>41782.388900000005</v>
      </c>
      <c r="I19" s="18">
        <f>H19</f>
        <v>41782.388900000005</v>
      </c>
      <c r="J19" s="182"/>
      <c r="K19" s="182"/>
      <c r="L19" s="182"/>
      <c r="M19" s="31">
        <f t="shared" si="0"/>
        <v>83564.777800000011</v>
      </c>
    </row>
    <row r="20" spans="1:13" x14ac:dyDescent="0.2">
      <c r="A20" s="269">
        <v>8</v>
      </c>
      <c r="B20" s="275" t="s">
        <v>247</v>
      </c>
      <c r="C20" s="16" t="s">
        <v>35</v>
      </c>
      <c r="D20" s="91">
        <f>D21/$D$46</f>
        <v>1.5937005154307179E-2</v>
      </c>
      <c r="E20" s="18"/>
      <c r="F20" s="17"/>
      <c r="G20" s="18"/>
      <c r="H20" s="17">
        <f>H21/$D$46</f>
        <v>7.9685025771535894E-3</v>
      </c>
      <c r="I20" s="17">
        <f>I21/$D$46</f>
        <v>7.9685025771535894E-3</v>
      </c>
      <c r="J20" s="17"/>
      <c r="K20" s="182"/>
      <c r="L20" s="182"/>
      <c r="M20" s="83">
        <f t="shared" si="0"/>
        <v>1.5937005154307179E-2</v>
      </c>
    </row>
    <row r="21" spans="1:13" x14ac:dyDescent="0.2">
      <c r="A21" s="269"/>
      <c r="B21" s="274"/>
      <c r="C21" s="16" t="s">
        <v>36</v>
      </c>
      <c r="D21" s="92">
        <f>PO!I65</f>
        <v>11483.218799999999</v>
      </c>
      <c r="E21" s="18"/>
      <c r="F21" s="18"/>
      <c r="G21" s="18"/>
      <c r="H21" s="18">
        <f>D21/2</f>
        <v>5741.6093999999994</v>
      </c>
      <c r="I21" s="18">
        <f>H21</f>
        <v>5741.6093999999994</v>
      </c>
      <c r="J21" s="182"/>
      <c r="K21" s="182"/>
      <c r="L21" s="182"/>
      <c r="M21" s="31">
        <f t="shared" si="0"/>
        <v>11483.218799999999</v>
      </c>
    </row>
    <row r="22" spans="1:13" x14ac:dyDescent="0.2">
      <c r="A22" s="269">
        <v>9</v>
      </c>
      <c r="B22" s="275" t="s">
        <v>252</v>
      </c>
      <c r="C22" s="16" t="s">
        <v>35</v>
      </c>
      <c r="D22" s="91">
        <f>D23/$D$46</f>
        <v>9.2033548043179966E-2</v>
      </c>
      <c r="E22" s="18"/>
      <c r="F22" s="18"/>
      <c r="G22" s="18"/>
      <c r="H22" s="18"/>
      <c r="I22" s="17">
        <f>I23/$D$46</f>
        <v>3.0677849347726657E-2</v>
      </c>
      <c r="J22" s="17">
        <f>J23/$D$46</f>
        <v>3.0677849347726657E-2</v>
      </c>
      <c r="K22" s="17">
        <f>K23/$D$46</f>
        <v>3.0677849347726657E-2</v>
      </c>
      <c r="L22" s="182"/>
      <c r="M22" s="83">
        <f t="shared" si="0"/>
        <v>9.2033548043179966E-2</v>
      </c>
    </row>
    <row r="23" spans="1:13" x14ac:dyDescent="0.2">
      <c r="A23" s="269"/>
      <c r="B23" s="274"/>
      <c r="C23" s="16" t="s">
        <v>36</v>
      </c>
      <c r="D23" s="92">
        <f>PO!I67</f>
        <v>66313.674299999984</v>
      </c>
      <c r="E23" s="18"/>
      <c r="F23" s="18"/>
      <c r="G23" s="18"/>
      <c r="H23" s="18"/>
      <c r="I23" s="18">
        <f>D23/3</f>
        <v>22104.558099999995</v>
      </c>
      <c r="J23" s="182">
        <f>I23</f>
        <v>22104.558099999995</v>
      </c>
      <c r="K23" s="182">
        <f>J23</f>
        <v>22104.558099999995</v>
      </c>
      <c r="L23" s="182"/>
      <c r="M23" s="31">
        <f t="shared" si="0"/>
        <v>66313.674299999984</v>
      </c>
    </row>
    <row r="24" spans="1:13" x14ac:dyDescent="0.2">
      <c r="A24" s="269">
        <v>10</v>
      </c>
      <c r="B24" s="275" t="s">
        <v>298</v>
      </c>
      <c r="C24" s="16" t="s">
        <v>35</v>
      </c>
      <c r="D24" s="91">
        <f>D25/$D$46</f>
        <v>0.23335673350824093</v>
      </c>
      <c r="E24" s="18"/>
      <c r="F24" s="18"/>
      <c r="G24" s="18"/>
      <c r="H24" s="18"/>
      <c r="I24" s="18"/>
      <c r="J24" s="17">
        <f>J25/$D$46</f>
        <v>0.11667836675412047</v>
      </c>
      <c r="K24" s="17">
        <f>K25/$D$46</f>
        <v>0.11667836675412047</v>
      </c>
      <c r="L24" s="182"/>
      <c r="M24" s="83">
        <f t="shared" si="0"/>
        <v>0.23335673350824093</v>
      </c>
    </row>
    <row r="25" spans="1:13" x14ac:dyDescent="0.2">
      <c r="A25" s="269"/>
      <c r="B25" s="274"/>
      <c r="C25" s="16" t="s">
        <v>36</v>
      </c>
      <c r="D25" s="92">
        <f>PO!I78</f>
        <v>168142.40839999996</v>
      </c>
      <c r="E25" s="18"/>
      <c r="F25" s="18"/>
      <c r="G25" s="18"/>
      <c r="H25" s="18"/>
      <c r="I25" s="18"/>
      <c r="J25" s="182">
        <f>D25/2</f>
        <v>84071.204199999978</v>
      </c>
      <c r="K25" s="182">
        <f>J25</f>
        <v>84071.204199999978</v>
      </c>
      <c r="L25" s="182"/>
      <c r="M25" s="31">
        <f t="shared" si="0"/>
        <v>168142.40839999996</v>
      </c>
    </row>
    <row r="26" spans="1:13" x14ac:dyDescent="0.2">
      <c r="A26" s="269">
        <v>11</v>
      </c>
      <c r="B26" s="275" t="s">
        <v>74</v>
      </c>
      <c r="C26" s="16" t="s">
        <v>35</v>
      </c>
      <c r="D26" s="91">
        <f>D27/$D$46</f>
        <v>5.9057525859791113E-2</v>
      </c>
      <c r="E26" s="18"/>
      <c r="F26" s="18"/>
      <c r="G26" s="18"/>
      <c r="H26" s="18"/>
      <c r="I26" s="18"/>
      <c r="J26" s="182"/>
      <c r="K26" s="17">
        <f>K27/$D$46</f>
        <v>2.9528762929895556E-2</v>
      </c>
      <c r="L26" s="17">
        <f>L27/$D$46</f>
        <v>2.9528762929895556E-2</v>
      </c>
      <c r="M26" s="83">
        <f t="shared" si="0"/>
        <v>5.9057525859791113E-2</v>
      </c>
    </row>
    <row r="27" spans="1:13" x14ac:dyDescent="0.2">
      <c r="A27" s="269"/>
      <c r="B27" s="274"/>
      <c r="C27" s="16" t="s">
        <v>36</v>
      </c>
      <c r="D27" s="92">
        <f>PO!I97</f>
        <v>42553.195199999995</v>
      </c>
      <c r="E27" s="18"/>
      <c r="F27" s="18"/>
      <c r="G27" s="18"/>
      <c r="H27" s="18"/>
      <c r="I27" s="18"/>
      <c r="J27" s="182"/>
      <c r="K27" s="182">
        <f>D27/2</f>
        <v>21276.597599999997</v>
      </c>
      <c r="L27" s="182">
        <f>K27</f>
        <v>21276.597599999997</v>
      </c>
      <c r="M27" s="31">
        <f t="shared" si="0"/>
        <v>42553.195199999995</v>
      </c>
    </row>
    <row r="28" spans="1:13" x14ac:dyDescent="0.2">
      <c r="A28" s="269">
        <v>12</v>
      </c>
      <c r="B28" s="275" t="s">
        <v>385</v>
      </c>
      <c r="C28" s="16" t="s">
        <v>35</v>
      </c>
      <c r="D28" s="91">
        <f>D29/$D$46</f>
        <v>2.4826392463932322E-2</v>
      </c>
      <c r="E28" s="18"/>
      <c r="F28" s="18"/>
      <c r="G28" s="18"/>
      <c r="H28" s="18"/>
      <c r="I28" s="17">
        <f>I29/$D$46</f>
        <v>1.2413196231966161E-2</v>
      </c>
      <c r="J28" s="17">
        <f>J29/$D$46</f>
        <v>6.2065981159830806E-3</v>
      </c>
      <c r="K28" s="17">
        <f>K29/$D$46</f>
        <v>6.2065981159830806E-3</v>
      </c>
      <c r="L28" s="182"/>
      <c r="M28" s="83">
        <f t="shared" si="0"/>
        <v>2.4826392463932322E-2</v>
      </c>
    </row>
    <row r="29" spans="1:13" x14ac:dyDescent="0.2">
      <c r="A29" s="269"/>
      <c r="B29" s="274"/>
      <c r="C29" s="16" t="s">
        <v>36</v>
      </c>
      <c r="D29" s="92">
        <f>PO!I102</f>
        <v>17888.360699999997</v>
      </c>
      <c r="E29" s="18"/>
      <c r="F29" s="18"/>
      <c r="G29" s="18"/>
      <c r="H29" s="18"/>
      <c r="I29" s="18">
        <f>D29/2</f>
        <v>8944.1803499999987</v>
      </c>
      <c r="J29" s="182">
        <f>I29/2</f>
        <v>4472.0901749999994</v>
      </c>
      <c r="K29" s="182">
        <f>J29</f>
        <v>4472.0901749999994</v>
      </c>
      <c r="L29" s="182"/>
      <c r="M29" s="31">
        <f t="shared" si="0"/>
        <v>17888.360699999997</v>
      </c>
    </row>
    <row r="30" spans="1:13" x14ac:dyDescent="0.2">
      <c r="A30" s="269">
        <v>13</v>
      </c>
      <c r="B30" s="275" t="s">
        <v>420</v>
      </c>
      <c r="C30" s="16" t="s">
        <v>35</v>
      </c>
      <c r="D30" s="91">
        <f>D31/$D$46</f>
        <v>7.514130743806656E-3</v>
      </c>
      <c r="E30" s="18"/>
      <c r="F30" s="18"/>
      <c r="G30" s="18"/>
      <c r="H30" s="18"/>
      <c r="I30" s="17">
        <f>I31/$D$46</f>
        <v>3.757065371903328E-3</v>
      </c>
      <c r="J30" s="17">
        <f>J31/$D$46</f>
        <v>3.757065371903328E-3</v>
      </c>
      <c r="K30" s="182"/>
      <c r="L30" s="182"/>
      <c r="M30" s="83">
        <f t="shared" si="0"/>
        <v>7.514130743806656E-3</v>
      </c>
    </row>
    <row r="31" spans="1:13" x14ac:dyDescent="0.2">
      <c r="A31" s="269"/>
      <c r="B31" s="274"/>
      <c r="C31" s="16" t="s">
        <v>36</v>
      </c>
      <c r="D31" s="92">
        <f>PO!I137</f>
        <v>5414.2171999999991</v>
      </c>
      <c r="E31" s="18"/>
      <c r="F31" s="18"/>
      <c r="G31" s="18"/>
      <c r="H31" s="18"/>
      <c r="I31" s="18">
        <f>D31/2</f>
        <v>2707.1085999999996</v>
      </c>
      <c r="J31" s="182">
        <f>I31</f>
        <v>2707.1085999999996</v>
      </c>
      <c r="K31" s="182"/>
      <c r="L31" s="182"/>
      <c r="M31" s="31">
        <f t="shared" si="0"/>
        <v>5414.2171999999991</v>
      </c>
    </row>
    <row r="32" spans="1:13" x14ac:dyDescent="0.2">
      <c r="A32" s="269">
        <v>14</v>
      </c>
      <c r="B32" s="275" t="s">
        <v>425</v>
      </c>
      <c r="C32" s="16" t="s">
        <v>35</v>
      </c>
      <c r="D32" s="91">
        <f>D33/$D$46</f>
        <v>1.4143265213200687E-2</v>
      </c>
      <c r="E32" s="18"/>
      <c r="F32" s="18"/>
      <c r="G32" s="18"/>
      <c r="H32" s="18"/>
      <c r="I32" s="17">
        <f>I33/$D$46</f>
        <v>7.0716326066003433E-3</v>
      </c>
      <c r="J32" s="17">
        <f>J33/$D$46</f>
        <v>3.5358163033001717E-3</v>
      </c>
      <c r="K32" s="17">
        <f>K33/$D$46</f>
        <v>3.5358163033001717E-3</v>
      </c>
      <c r="L32" s="182"/>
      <c r="M32" s="83">
        <f t="shared" si="0"/>
        <v>1.4143265213200687E-2</v>
      </c>
    </row>
    <row r="33" spans="1:13" x14ac:dyDescent="0.2">
      <c r="A33" s="269"/>
      <c r="B33" s="274"/>
      <c r="C33" s="16" t="s">
        <v>36</v>
      </c>
      <c r="D33" s="92">
        <f>PO!I143</f>
        <v>10190.760900000003</v>
      </c>
      <c r="E33" s="18"/>
      <c r="F33" s="18"/>
      <c r="G33" s="18"/>
      <c r="H33" s="18"/>
      <c r="I33" s="18">
        <f>D33/2</f>
        <v>5095.3804500000015</v>
      </c>
      <c r="J33" s="182">
        <f>I33/2</f>
        <v>2547.6902250000007</v>
      </c>
      <c r="K33" s="182">
        <f>J33</f>
        <v>2547.6902250000007</v>
      </c>
      <c r="L33" s="182"/>
      <c r="M33" s="31">
        <f t="shared" si="0"/>
        <v>10190.760900000003</v>
      </c>
    </row>
    <row r="34" spans="1:13" ht="12.75" customHeight="1" x14ac:dyDescent="0.2">
      <c r="A34" s="269">
        <v>15</v>
      </c>
      <c r="B34" s="275" t="s">
        <v>446</v>
      </c>
      <c r="C34" s="16" t="s">
        <v>35</v>
      </c>
      <c r="D34" s="91">
        <f>D35/$D$46</f>
        <v>2.4040464932469086E-2</v>
      </c>
      <c r="E34" s="18"/>
      <c r="F34" s="18"/>
      <c r="G34" s="18"/>
      <c r="H34" s="18"/>
      <c r="I34" s="18"/>
      <c r="J34" s="182"/>
      <c r="K34" s="17">
        <f>K35/$D$46</f>
        <v>1.2020232466234543E-2</v>
      </c>
      <c r="L34" s="17">
        <f>L35/$D$46</f>
        <v>1.2020232466234543E-2</v>
      </c>
      <c r="M34" s="83">
        <f t="shared" si="0"/>
        <v>2.4040464932469086E-2</v>
      </c>
    </row>
    <row r="35" spans="1:13" ht="12.75" customHeight="1" x14ac:dyDescent="0.2">
      <c r="A35" s="269"/>
      <c r="B35" s="274"/>
      <c r="C35" s="16" t="s">
        <v>36</v>
      </c>
      <c r="D35" s="92">
        <f>PO!I165</f>
        <v>17322.069999999996</v>
      </c>
      <c r="E35" s="18"/>
      <c r="F35" s="18"/>
      <c r="G35" s="18"/>
      <c r="H35" s="18"/>
      <c r="I35" s="18"/>
      <c r="J35" s="182"/>
      <c r="K35" s="182">
        <f>D35/2</f>
        <v>8661.034999999998</v>
      </c>
      <c r="L35" s="182">
        <f>K35</f>
        <v>8661.034999999998</v>
      </c>
      <c r="M35" s="31">
        <f t="shared" si="0"/>
        <v>17322.069999999996</v>
      </c>
    </row>
    <row r="36" spans="1:13" ht="12.75" customHeight="1" x14ac:dyDescent="0.2">
      <c r="A36" s="269">
        <v>16</v>
      </c>
      <c r="B36" s="270" t="s">
        <v>454</v>
      </c>
      <c r="C36" s="16" t="s">
        <v>35</v>
      </c>
      <c r="D36" s="91">
        <f>D37/$D$46</f>
        <v>3.2189278039963772E-3</v>
      </c>
      <c r="E36" s="18"/>
      <c r="F36" s="18"/>
      <c r="G36" s="18"/>
      <c r="H36" s="18"/>
      <c r="I36" s="18"/>
      <c r="J36" s="182"/>
      <c r="K36" s="17">
        <f>K37/$D$46</f>
        <v>1.6094639019981886E-3</v>
      </c>
      <c r="L36" s="17">
        <f>L37/$D$46</f>
        <v>1.6094639019981886E-3</v>
      </c>
      <c r="M36" s="83">
        <f t="shared" si="0"/>
        <v>3.2189278039963772E-3</v>
      </c>
    </row>
    <row r="37" spans="1:13" ht="12.75" customHeight="1" x14ac:dyDescent="0.2">
      <c r="A37" s="269"/>
      <c r="B37" s="271"/>
      <c r="C37" s="16" t="s">
        <v>36</v>
      </c>
      <c r="D37" s="92">
        <f>PO!I176</f>
        <v>2319.3600000000006</v>
      </c>
      <c r="E37" s="18"/>
      <c r="F37" s="18"/>
      <c r="G37" s="18"/>
      <c r="H37" s="18"/>
      <c r="I37" s="18"/>
      <c r="J37" s="182"/>
      <c r="K37" s="182">
        <f>D37/2</f>
        <v>1159.6800000000003</v>
      </c>
      <c r="L37" s="182">
        <f>K37</f>
        <v>1159.6800000000003</v>
      </c>
      <c r="M37" s="31">
        <f t="shared" si="0"/>
        <v>2319.3600000000006</v>
      </c>
    </row>
    <row r="38" spans="1:13" ht="12.75" customHeight="1" x14ac:dyDescent="0.2">
      <c r="A38" s="269">
        <v>17</v>
      </c>
      <c r="B38" s="272" t="s">
        <v>458</v>
      </c>
      <c r="C38" s="16" t="s">
        <v>35</v>
      </c>
      <c r="D38" s="91">
        <f>D39/$D$46</f>
        <v>7.5655076272469798E-2</v>
      </c>
      <c r="E38" s="18"/>
      <c r="F38" s="18"/>
      <c r="G38" s="18"/>
      <c r="H38" s="18"/>
      <c r="I38" s="17">
        <f>I39/$D$46</f>
        <v>1.891376906811745E-2</v>
      </c>
      <c r="J38" s="17">
        <f>J39/$D$46</f>
        <v>3.7827538136234899E-2</v>
      </c>
      <c r="K38" s="17">
        <f>K39/$D$46</f>
        <v>1.891376906811745E-2</v>
      </c>
      <c r="L38" s="182"/>
      <c r="M38" s="83">
        <f t="shared" si="0"/>
        <v>7.5655076272469798E-2</v>
      </c>
    </row>
    <row r="39" spans="1:13" ht="12.75" customHeight="1" x14ac:dyDescent="0.2">
      <c r="A39" s="269"/>
      <c r="B39" s="273"/>
      <c r="C39" s="16" t="s">
        <v>36</v>
      </c>
      <c r="D39" s="92">
        <f>PO!I183</f>
        <v>54512.362000000008</v>
      </c>
      <c r="E39" s="18"/>
      <c r="F39" s="18"/>
      <c r="G39" s="18"/>
      <c r="H39" s="18"/>
      <c r="I39" s="18">
        <f>J39/2</f>
        <v>13628.090500000002</v>
      </c>
      <c r="J39" s="182">
        <f>D39/2</f>
        <v>27256.181000000004</v>
      </c>
      <c r="K39" s="182">
        <f>I39</f>
        <v>13628.090500000002</v>
      </c>
      <c r="L39" s="182"/>
      <c r="M39" s="31">
        <f t="shared" si="0"/>
        <v>54512.362000000008</v>
      </c>
    </row>
    <row r="40" spans="1:13" x14ac:dyDescent="0.2">
      <c r="A40" s="269">
        <v>18</v>
      </c>
      <c r="B40" s="274" t="s">
        <v>513</v>
      </c>
      <c r="C40" s="16" t="s">
        <v>35</v>
      </c>
      <c r="D40" s="91">
        <f>D41/$D$46</f>
        <v>8.8737560743000433E-4</v>
      </c>
      <c r="E40" s="18"/>
      <c r="F40" s="18"/>
      <c r="G40" s="18"/>
      <c r="H40" s="18"/>
      <c r="I40" s="18"/>
      <c r="J40" s="17">
        <f>J41/$D$46</f>
        <v>8.8737560743000433E-4</v>
      </c>
      <c r="K40" s="182"/>
      <c r="L40" s="182"/>
      <c r="M40" s="83">
        <f t="shared" si="0"/>
        <v>8.8737560743000433E-4</v>
      </c>
    </row>
    <row r="41" spans="1:13" x14ac:dyDescent="0.2">
      <c r="A41" s="269"/>
      <c r="B41" s="274"/>
      <c r="C41" s="16" t="s">
        <v>36</v>
      </c>
      <c r="D41" s="92">
        <f>PO!I209</f>
        <v>639.38790000000006</v>
      </c>
      <c r="E41" s="18"/>
      <c r="F41" s="18"/>
      <c r="G41" s="18"/>
      <c r="H41" s="18"/>
      <c r="I41" s="18"/>
      <c r="J41" s="182">
        <f>D41</f>
        <v>639.38790000000006</v>
      </c>
      <c r="K41" s="182"/>
      <c r="L41" s="182"/>
      <c r="M41" s="31">
        <f t="shared" si="0"/>
        <v>639.38790000000006</v>
      </c>
    </row>
    <row r="42" spans="1:13" ht="15" customHeight="1" x14ac:dyDescent="0.2">
      <c r="A42" s="269">
        <v>19</v>
      </c>
      <c r="B42" s="274" t="s">
        <v>517</v>
      </c>
      <c r="C42" s="16" t="s">
        <v>35</v>
      </c>
      <c r="D42" s="91">
        <f>D43/$D$46</f>
        <v>1.9589299655615772E-3</v>
      </c>
      <c r="E42" s="18"/>
      <c r="F42" s="18"/>
      <c r="G42" s="18"/>
      <c r="H42" s="71"/>
      <c r="I42" s="71"/>
      <c r="J42" s="183"/>
      <c r="K42" s="183"/>
      <c r="L42" s="17">
        <f>L43/$D$46</f>
        <v>1.9589299655615772E-3</v>
      </c>
      <c r="M42" s="83">
        <f t="shared" si="0"/>
        <v>1.9589299655615772E-3</v>
      </c>
    </row>
    <row r="43" spans="1:13" ht="15" customHeight="1" x14ac:dyDescent="0.2">
      <c r="A43" s="269"/>
      <c r="B43" s="274"/>
      <c r="C43" s="16" t="s">
        <v>36</v>
      </c>
      <c r="D43" s="92">
        <f>PO!I214</f>
        <v>1411.4836</v>
      </c>
      <c r="E43" s="18"/>
      <c r="F43" s="18"/>
      <c r="G43" s="18"/>
      <c r="H43" s="18"/>
      <c r="I43" s="18"/>
      <c r="J43" s="182"/>
      <c r="K43" s="182"/>
      <c r="L43" s="182">
        <f>D43</f>
        <v>1411.4836</v>
      </c>
      <c r="M43" s="31">
        <f t="shared" si="0"/>
        <v>1411.4836</v>
      </c>
    </row>
    <row r="44" spans="1:13" ht="15" customHeight="1" x14ac:dyDescent="0.2">
      <c r="A44" s="68"/>
      <c r="B44" s="69"/>
      <c r="C44" s="16"/>
      <c r="D44" s="92"/>
      <c r="E44" s="18"/>
      <c r="F44" s="18"/>
      <c r="G44" s="18"/>
      <c r="H44" s="18"/>
      <c r="I44" s="18"/>
      <c r="J44" s="182"/>
      <c r="K44" s="182"/>
      <c r="L44" s="182"/>
      <c r="M44" s="31"/>
    </row>
    <row r="45" spans="1:13" x14ac:dyDescent="0.2">
      <c r="A45" s="303" t="s">
        <v>20</v>
      </c>
      <c r="B45" s="304"/>
      <c r="C45" s="19" t="s">
        <v>35</v>
      </c>
      <c r="D45" s="93">
        <f>D6+D8+D10+D42+D12+D14+D16+D18+D20+D22+D24+D26+D28+D30+D32+D34+D36+D38+D40</f>
        <v>1.0000000000000002</v>
      </c>
      <c r="E45" s="93">
        <f t="shared" ref="E45:L45" si="1">E6+E8+E10+E42+E12+E14+E16+E18+E20+E22+E24+E26+E28+E30+E32+E34+E36+E38+E40</f>
        <v>3.4017134083068848E-2</v>
      </c>
      <c r="F45" s="93">
        <f t="shared" si="1"/>
        <v>3.1943961158809667E-2</v>
      </c>
      <c r="G45" s="93">
        <f t="shared" si="1"/>
        <v>2.7314995350873644E-2</v>
      </c>
      <c r="H45" s="93">
        <f t="shared" si="1"/>
        <v>0.10387843821072044</v>
      </c>
      <c r="I45" s="93">
        <f t="shared" si="1"/>
        <v>0.23888819480495976</v>
      </c>
      <c r="J45" s="93">
        <f t="shared" si="1"/>
        <v>0.29966902824050207</v>
      </c>
      <c r="K45" s="93">
        <f t="shared" si="1"/>
        <v>0.21917085888737611</v>
      </c>
      <c r="L45" s="93">
        <f t="shared" si="1"/>
        <v>4.5117389263689869E-2</v>
      </c>
      <c r="M45" s="83">
        <f>SUM(E45:L45)</f>
        <v>1.0000000000000004</v>
      </c>
    </row>
    <row r="46" spans="1:13" ht="13.5" thickBot="1" x14ac:dyDescent="0.25">
      <c r="A46" s="305"/>
      <c r="B46" s="306"/>
      <c r="C46" s="189" t="s">
        <v>36</v>
      </c>
      <c r="D46" s="190">
        <f>D7+D9+D11+D43+D13+D15+D17+D19+D21+D23+D25+D27+D29+D31+D33+D35+D37+D39+D41</f>
        <v>720538.06149999972</v>
      </c>
      <c r="E46" s="190">
        <f t="shared" ref="E46:L46" si="2">E7+E9+E11+E43+E13+E15+E17+E19+E21+E23+E25+E27+E29+E31+E33+E35+E37+E39+E41</f>
        <v>24510.63985</v>
      </c>
      <c r="F46" s="190">
        <f t="shared" si="2"/>
        <v>23016.83985</v>
      </c>
      <c r="G46" s="190">
        <f t="shared" si="2"/>
        <v>19681.493800000004</v>
      </c>
      <c r="H46" s="190">
        <f t="shared" si="2"/>
        <v>74848.368500000011</v>
      </c>
      <c r="I46" s="190">
        <f t="shared" si="2"/>
        <v>172128.0368</v>
      </c>
      <c r="J46" s="190">
        <f t="shared" si="2"/>
        <v>215922.94070000001</v>
      </c>
      <c r="K46" s="190">
        <f t="shared" si="2"/>
        <v>157920.94579999996</v>
      </c>
      <c r="L46" s="190">
        <f t="shared" si="2"/>
        <v>32508.796199999997</v>
      </c>
      <c r="M46" s="191">
        <f>SUM(E46:L46)</f>
        <v>720538.06149999995</v>
      </c>
    </row>
    <row r="47" spans="1:13" x14ac:dyDescent="0.2">
      <c r="A47" s="20"/>
      <c r="B47" s="21"/>
      <c r="C47" s="21"/>
      <c r="D47" s="21"/>
      <c r="E47" s="21"/>
      <c r="F47" s="21"/>
      <c r="G47" s="21"/>
      <c r="H47" s="276"/>
      <c r="I47" s="276"/>
      <c r="J47" s="276"/>
      <c r="K47" s="276"/>
      <c r="L47" s="276"/>
      <c r="M47" s="277"/>
    </row>
    <row r="48" spans="1:13" x14ac:dyDescent="0.2">
      <c r="A48" s="22"/>
      <c r="B48" s="23"/>
      <c r="C48" s="84"/>
      <c r="D48" s="307" t="s">
        <v>37</v>
      </c>
      <c r="E48" s="307"/>
      <c r="F48" s="82"/>
      <c r="G48" s="82"/>
      <c r="H48" s="278"/>
      <c r="I48" s="278"/>
      <c r="J48" s="278"/>
      <c r="K48" s="278"/>
      <c r="L48" s="278"/>
      <c r="M48" s="279"/>
    </row>
    <row r="49" spans="1:13" x14ac:dyDescent="0.2">
      <c r="A49" s="24"/>
      <c r="B49" s="25" t="s">
        <v>38</v>
      </c>
      <c r="C49" s="85"/>
      <c r="D49" s="301" t="s">
        <v>10</v>
      </c>
      <c r="E49" s="301"/>
      <c r="F49" s="86"/>
      <c r="G49" s="86"/>
      <c r="H49" s="278"/>
      <c r="I49" s="278"/>
      <c r="J49" s="278"/>
      <c r="K49" s="278"/>
      <c r="L49" s="278"/>
      <c r="M49" s="279"/>
    </row>
    <row r="50" spans="1:13" x14ac:dyDescent="0.2">
      <c r="A50" s="26"/>
      <c r="B50" s="282"/>
      <c r="C50" s="85"/>
      <c r="D50" s="85"/>
      <c r="E50" s="87"/>
      <c r="F50" s="87"/>
      <c r="G50" s="87"/>
      <c r="H50" s="278"/>
      <c r="I50" s="278"/>
      <c r="J50" s="278"/>
      <c r="K50" s="278"/>
      <c r="L50" s="278"/>
      <c r="M50" s="279"/>
    </row>
    <row r="51" spans="1:13" x14ac:dyDescent="0.2">
      <c r="A51" s="27"/>
      <c r="B51" s="282"/>
      <c r="C51" s="88"/>
      <c r="D51" s="302" t="s">
        <v>716</v>
      </c>
      <c r="E51" s="302"/>
      <c r="F51" s="89"/>
      <c r="G51" s="89"/>
      <c r="H51" s="278"/>
      <c r="I51" s="278"/>
      <c r="J51" s="278"/>
      <c r="K51" s="278"/>
      <c r="L51" s="278"/>
      <c r="M51" s="279"/>
    </row>
    <row r="52" spans="1:13" ht="13.5" thickBot="1" x14ac:dyDescent="0.25">
      <c r="A52" s="28"/>
      <c r="B52" s="283"/>
      <c r="C52" s="29"/>
      <c r="D52" s="29"/>
      <c r="E52" s="30"/>
      <c r="F52" s="30"/>
      <c r="G52" s="30"/>
      <c r="H52" s="280"/>
      <c r="I52" s="280"/>
      <c r="J52" s="280"/>
      <c r="K52" s="280"/>
      <c r="L52" s="280"/>
      <c r="M52" s="281"/>
    </row>
  </sheetData>
  <mergeCells count="51">
    <mergeCell ref="A42:A43"/>
    <mergeCell ref="B42:B43"/>
    <mergeCell ref="D49:E49"/>
    <mergeCell ref="D51:E51"/>
    <mergeCell ref="A45:B46"/>
    <mergeCell ref="D48:E48"/>
    <mergeCell ref="H47:M52"/>
    <mergeCell ref="B50:B52"/>
    <mergeCell ref="A4:B4"/>
    <mergeCell ref="C4:I4"/>
    <mergeCell ref="A1:M1"/>
    <mergeCell ref="A2:M2"/>
    <mergeCell ref="A3:B3"/>
    <mergeCell ref="C3:D3"/>
    <mergeCell ref="E3:I3"/>
    <mergeCell ref="A6:A7"/>
    <mergeCell ref="B6:B7"/>
    <mergeCell ref="A8:A9"/>
    <mergeCell ref="B8:B9"/>
    <mergeCell ref="A10:A11"/>
    <mergeCell ref="B10:B11"/>
    <mergeCell ref="A12:A13"/>
    <mergeCell ref="A14:A15"/>
    <mergeCell ref="A16:A17"/>
    <mergeCell ref="B12:B13"/>
    <mergeCell ref="B14:B15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</mergeCells>
  <phoneticPr fontId="40" type="noConversion"/>
  <pageMargins left="0.511811024" right="0.511811024" top="0.78740157499999996" bottom="0.78740157499999996" header="0.31496062000000002" footer="0.31496062000000002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PO</vt:lpstr>
      <vt:lpstr>MEMÓRIA DE CÁLCULO</vt:lpstr>
      <vt:lpstr>COMPOSIÇÕES</vt:lpstr>
      <vt:lpstr>BDI</vt:lpstr>
      <vt:lpstr>CRON. FÍSICO-FINANCEIRO</vt:lpstr>
      <vt:lpstr>BDI!Area_de_impressao</vt:lpstr>
      <vt:lpstr>PO!Area_de_impressao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MARCUS</cp:lastModifiedBy>
  <cp:lastPrinted>2026-05-27T14:05:46Z</cp:lastPrinted>
  <dcterms:created xsi:type="dcterms:W3CDTF">2006-09-22T13:55:22Z</dcterms:created>
  <dcterms:modified xsi:type="dcterms:W3CDTF">2026-05-27T14:06:07Z</dcterms:modified>
</cp:coreProperties>
</file>