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Meus Arquivos da Prefeitura\Cobertura da Marilac\Dipensa para a obra\Documentação para obra\Documentação finalizada para licitar\"/>
    </mc:Choice>
  </mc:AlternateContent>
  <xr:revisionPtr revIDLastSave="0" documentId="13_ncr:1_{30B0D2A8-AEBE-4250-A6D5-3FB7DF642BD6}" xr6:coauthVersionLast="47" xr6:coauthVersionMax="47" xr10:uidLastSave="{00000000-0000-0000-0000-000000000000}"/>
  <bookViews>
    <workbookView xWindow="-120" yWindow="-120" windowWidth="29040" windowHeight="15720" tabRatio="598" xr2:uid="{00000000-000D-0000-FFFF-FFFF00000000}"/>
  </bookViews>
  <sheets>
    <sheet name="P.O" sheetId="12" r:id="rId1"/>
    <sheet name="MÉM. DE CÁLC" sheetId="32" r:id="rId2"/>
    <sheet name="BDI" sheetId="18" r:id="rId3"/>
    <sheet name="CRON. FÍSICO-FINANCEIRO" sheetId="13" r:id="rId4"/>
  </sheets>
  <externalReferences>
    <externalReference r:id="rId5"/>
  </externalReferences>
  <definedNames>
    <definedName name="_xlnm.Print_Area" localSheetId="2">BDI!$A$1:$F$49</definedName>
    <definedName name="_xlnm.Print_Area" localSheetId="0">P.O!$A$1:$I$48</definedName>
    <definedName name="Nível" localSheetId="0">[1]Eventograma_e_Quantitativos!$C1</definedName>
    <definedName name="TituloEventos">OFFSET([1]DADOS!$J$33,1,0):OFFSET([1]DADOS!$J$46,-1,0)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7" i="13" l="1"/>
  <c r="H16" i="13"/>
  <c r="H15" i="13"/>
  <c r="H14" i="13"/>
  <c r="H13" i="13"/>
  <c r="H12" i="13"/>
  <c r="H11" i="13"/>
  <c r="H10" i="13"/>
  <c r="G19" i="13" l="1"/>
  <c r="H19" i="13" s="1"/>
  <c r="G12" i="13"/>
  <c r="G16" i="13"/>
  <c r="G14" i="13"/>
  <c r="G10" i="13"/>
  <c r="F19" i="13"/>
  <c r="E10" i="13"/>
  <c r="E19" i="13" s="1"/>
  <c r="F14" i="13"/>
  <c r="F12" i="13"/>
  <c r="F10" i="13"/>
  <c r="E14" i="13"/>
  <c r="E8" i="13"/>
  <c r="E6" i="13"/>
  <c r="H20" i="13"/>
  <c r="G20" i="13"/>
  <c r="F20" i="13"/>
  <c r="E20" i="13"/>
  <c r="G13" i="13"/>
  <c r="F13" i="13"/>
  <c r="G11" i="13"/>
  <c r="F11" i="13"/>
  <c r="E11" i="13"/>
  <c r="G15" i="13"/>
  <c r="F15" i="13"/>
  <c r="E15" i="13"/>
  <c r="I25" i="12"/>
  <c r="I42" i="12" s="1"/>
  <c r="E18" i="18"/>
  <c r="F21" i="18" l="1"/>
  <c r="F20" i="18"/>
  <c r="F19" i="18"/>
  <c r="E22" i="18"/>
  <c r="E23" i="18" s="1"/>
  <c r="I10" i="12" s="1"/>
  <c r="D18" i="18"/>
  <c r="C18" i="18"/>
  <c r="B18" i="18"/>
  <c r="F17" i="18"/>
  <c r="F16" i="18"/>
  <c r="F15" i="18"/>
  <c r="F14" i="18"/>
  <c r="F13" i="18"/>
  <c r="H34" i="12" l="1"/>
  <c r="I34" i="12" s="1"/>
  <c r="H32" i="12"/>
  <c r="I32" i="12" s="1"/>
  <c r="H29" i="12"/>
  <c r="I29" i="12" s="1"/>
  <c r="H30" i="12"/>
  <c r="I30" i="12" s="1"/>
  <c r="H27" i="12"/>
  <c r="I27" i="12" s="1"/>
  <c r="H28" i="12"/>
  <c r="I28" i="12" s="1"/>
  <c r="H31" i="12"/>
  <c r="I31" i="12" s="1"/>
  <c r="H33" i="12"/>
  <c r="I33" i="12" s="1"/>
  <c r="H37" i="12"/>
  <c r="I37" i="12" s="1"/>
  <c r="H41" i="12"/>
  <c r="I41" i="12" s="1"/>
  <c r="H38" i="12"/>
  <c r="I38" i="12" s="1"/>
  <c r="H39" i="12"/>
  <c r="I39" i="12" s="1"/>
  <c r="H40" i="12"/>
  <c r="I40" i="12" s="1"/>
  <c r="H16" i="12"/>
  <c r="I16" i="12" s="1"/>
  <c r="H26" i="12"/>
  <c r="I26" i="12" s="1"/>
  <c r="H36" i="12"/>
  <c r="I36" i="12" s="1"/>
  <c r="H21" i="12"/>
  <c r="I21" i="12" s="1"/>
  <c r="H24" i="12"/>
  <c r="I24" i="12" s="1"/>
  <c r="H23" i="12"/>
  <c r="I23" i="12" s="1"/>
  <c r="H17" i="12"/>
  <c r="I17" i="12" s="1"/>
  <c r="H18" i="12"/>
  <c r="I18" i="12" s="1"/>
  <c r="H20" i="12"/>
  <c r="I20" i="12" s="1"/>
  <c r="H14" i="12"/>
  <c r="I14" i="12" s="1"/>
  <c r="F22" i="18"/>
  <c r="F18" i="18"/>
  <c r="I35" i="12" l="1"/>
  <c r="D17" i="13" s="1"/>
  <c r="G17" i="13" s="1"/>
  <c r="D15" i="13"/>
  <c r="I22" i="12"/>
  <c r="D13" i="13" s="1"/>
  <c r="I15" i="12"/>
  <c r="D9" i="13" s="1"/>
  <c r="E9" i="13" s="1"/>
  <c r="I13" i="12"/>
  <c r="D7" i="13" s="1"/>
  <c r="I19" i="12"/>
  <c r="D11" i="13" s="1"/>
  <c r="H9" i="13" l="1"/>
  <c r="E7" i="13"/>
  <c r="D20" i="13"/>
  <c r="D14" i="13" l="1"/>
  <c r="J16" i="12"/>
  <c r="J31" i="12"/>
  <c r="J34" i="12"/>
  <c r="J23" i="12"/>
  <c r="J37" i="12"/>
  <c r="J24" i="12"/>
  <c r="J38" i="12"/>
  <c r="J26" i="12"/>
  <c r="J39" i="12"/>
  <c r="J27" i="12"/>
  <c r="J40" i="12"/>
  <c r="J28" i="12"/>
  <c r="J41" i="12"/>
  <c r="J30" i="12"/>
  <c r="J17" i="12"/>
  <c r="J32" i="12"/>
  <c r="J18" i="12"/>
  <c r="J33" i="12"/>
  <c r="J20" i="12"/>
  <c r="J21" i="12"/>
  <c r="J36" i="12"/>
  <c r="J29" i="12"/>
  <c r="D10" i="13"/>
  <c r="D6" i="13"/>
  <c r="D12" i="13"/>
  <c r="J14" i="12"/>
  <c r="D16" i="13"/>
  <c r="D8" i="13"/>
  <c r="H7" i="13"/>
  <c r="E3" i="13"/>
  <c r="J42" i="12" l="1"/>
  <c r="D19" i="13"/>
  <c r="H6" i="13" l="1"/>
  <c r="H8" i="13"/>
</calcChain>
</file>

<file path=xl/sharedStrings.xml><?xml version="1.0" encoding="utf-8"?>
<sst xmlns="http://schemas.openxmlformats.org/spreadsheetml/2006/main" count="351" uniqueCount="206">
  <si>
    <t>ITEM</t>
  </si>
  <si>
    <t>DESCRIÇÃO</t>
  </si>
  <si>
    <t>QUANTIDADE</t>
  </si>
  <si>
    <t>UNIDADE</t>
  </si>
  <si>
    <t>CÓDIGO</t>
  </si>
  <si>
    <t>DIRETA</t>
  </si>
  <si>
    <t>INDIRETA</t>
  </si>
  <si>
    <t>(    )</t>
  </si>
  <si>
    <t>LDI</t>
  </si>
  <si>
    <t>PREÇO TOTAL</t>
  </si>
  <si>
    <t>CREA</t>
  </si>
  <si>
    <t xml:space="preserve">FORMA DE EXECUÇÃO: </t>
  </si>
  <si>
    <t>PREÇO UNITÁRIO S/ LDI</t>
  </si>
  <si>
    <t>PREÇO UNITÁRIO C/ LDI</t>
  </si>
  <si>
    <t>TOTAL GERAL DA OBRA</t>
  </si>
  <si>
    <t>PREFEITURA: DORES DO INDAIÁ</t>
  </si>
  <si>
    <t>FOLHA Nº: 01</t>
  </si>
  <si>
    <t>(  X  )</t>
  </si>
  <si>
    <t>241871/D</t>
  </si>
  <si>
    <t xml:space="preserve">MARCUS SACCHETTO DUARTE </t>
  </si>
  <si>
    <t>TOTAL</t>
  </si>
  <si>
    <t>1º QUARTIL</t>
  </si>
  <si>
    <t>MÉDIO</t>
  </si>
  <si>
    <t>3º QUARTIL</t>
  </si>
  <si>
    <t>PIS</t>
  </si>
  <si>
    <t>COFINS</t>
  </si>
  <si>
    <t>CRONOGRAMA FÍSICO-FINANCEIRO</t>
  </si>
  <si>
    <r>
      <t xml:space="preserve">PREFEITURA: </t>
    </r>
    <r>
      <rPr>
        <sz val="10"/>
        <rFont val="Arial"/>
        <family val="2"/>
      </rPr>
      <t>DORES DO INDAIÁ - MG</t>
    </r>
  </si>
  <si>
    <t>ETAPAS/DESCRIÇÃO</t>
  </si>
  <si>
    <t>FÍSICO/ FINANCEIRO</t>
  </si>
  <si>
    <t>TOTAL  ETAPAS</t>
  </si>
  <si>
    <t>MÊS 1</t>
  </si>
  <si>
    <t>MÊS 2</t>
  </si>
  <si>
    <t>Total</t>
  </si>
  <si>
    <t>Físico %</t>
  </si>
  <si>
    <t>Financeiro</t>
  </si>
  <si>
    <t>241871-D/MG</t>
  </si>
  <si>
    <t>Eng. Civil Marcus Sacchetto Duarte</t>
  </si>
  <si>
    <t>Marcus Sacchetto Duarte</t>
  </si>
  <si>
    <t>SINAPI</t>
  </si>
  <si>
    <t xml:space="preserve">                             ESTADO DE MINAS GERAIS
                             Secretaria de Estado de Infraestrutura e Mobilidade
                             Subsecretaria de Infraestrutura
                             Superintendência de Obras Públicas
                             Diretoria de Engenharia e Qualidade
</t>
  </si>
  <si>
    <t>Governo do Estado de MINAS GERAIS</t>
  </si>
  <si>
    <t>Prefeitura Municipal de DORES DO INDAIÁ - MG</t>
  </si>
  <si>
    <t>VALORES DE BDI POR TIPO DE OBRA %</t>
  </si>
  <si>
    <t>TIPO DE OBRA</t>
  </si>
  <si>
    <t>1 Quartil</t>
  </si>
  <si>
    <t>Médio</t>
  </si>
  <si>
    <t>3 Quartil</t>
  </si>
  <si>
    <t>VALORES DE REFERÊNCIA - %</t>
  </si>
  <si>
    <t>BDI ADOTADO %</t>
  </si>
  <si>
    <t>Administração Central</t>
  </si>
  <si>
    <t>Seguro e Garantia (*)</t>
  </si>
  <si>
    <t>Risco</t>
  </si>
  <si>
    <t>Despesas Financeiras</t>
  </si>
  <si>
    <t>Lucro</t>
  </si>
  <si>
    <t>Tributos (soma dos itens abaixo)</t>
  </si>
  <si>
    <t>ISSQN (**)</t>
  </si>
  <si>
    <t>Fonte da composição, valores de referência e fórmula do BDI:  Acórdão 2622/2013 - TCU - Plenário</t>
  </si>
  <si>
    <t>Os valores de BDI acima foram calculados com emprego da fórmula abaixo:</t>
  </si>
  <si>
    <t>Onde:</t>
  </si>
  <si>
    <t>AC = taxa de rateio da Administração Central;</t>
  </si>
  <si>
    <t>DF = taxa das despesas financeiras;</t>
  </si>
  <si>
    <t>S = taxa de seguro; R = taxa de risco e G = garantia do empreendimento;</t>
  </si>
  <si>
    <t>I = taxa de tributos;</t>
  </si>
  <si>
    <t>L = taxa de lucro.</t>
  </si>
  <si>
    <t>OBS:</t>
  </si>
  <si>
    <t>(*) - PODE HAVER GARANTIA DESDE QUE PREVISTO NO EDITAL DA LICITAÇÃO E NO CONTRATO DE EXECUÇÃO.</t>
  </si>
  <si>
    <t>(**) - PODEM SER ACEITOS OUTROS PERCENTUAIS DE ISS DESDE QUE DEVIDAMENTE EMBASADOS NA LEGISLAÇÃO MUNICIPAL.</t>
  </si>
  <si>
    <t>CREA MG 241871/D</t>
  </si>
  <si>
    <t>BDI</t>
  </si>
  <si>
    <t xml:space="preserve">COMPOSIÇÃO ANALÍTICA DO BDI </t>
  </si>
  <si>
    <t>MEMÓRIA DE CÁLCULO</t>
  </si>
  <si>
    <t>REF.</t>
  </si>
  <si>
    <t>CÁLCULO</t>
  </si>
  <si>
    <t>A N E X O   I</t>
  </si>
  <si>
    <t>PLANILHA ORÇAMENTÁRIA</t>
  </si>
  <si>
    <t>M2</t>
  </si>
  <si>
    <t>SETOP</t>
  </si>
  <si>
    <t>UN</t>
  </si>
  <si>
    <t>1.1</t>
  </si>
  <si>
    <t>2.1</t>
  </si>
  <si>
    <t>2.2</t>
  </si>
  <si>
    <t>3.1</t>
  </si>
  <si>
    <t>4.1</t>
  </si>
  <si>
    <t>5.1</t>
  </si>
  <si>
    <t>5.2</t>
  </si>
  <si>
    <t>FORNECIMENTO E COLOCAÇÃO DE PLACA DE OBRA EM CHAPA
GALVANIZADA #26, ESP. 0,45MM, DIMENSÃO (3X1,5)M, PLOTADA
COM ADESIVO VINÍLICO, AFIXADA COM REBITES 4,8X40MM, EM
ESTRUTURA METÁLICA DE METALON 20X20MM, ESP. 1,25MM,
INCLUSIVE SUPORTE EM EUCALIPTO AUTOCLAVADO PINTADO
COM TINTA PVA DUAS (2) DEMÃOS</t>
  </si>
  <si>
    <t>ED-28427</t>
  </si>
  <si>
    <t>SERVIÇOS PRELIMINARES</t>
  </si>
  <si>
    <t>FUNDAÇÃO</t>
  </si>
  <si>
    <t xml:space="preserve">FORNECIMENTO E COLOCAÇÃO DE PLACA DE OBRA ... </t>
  </si>
  <si>
    <t>ED-51107</t>
  </si>
  <si>
    <t>ESCAVAÇÃO MANUAL DE VALA COM PROFUNDIDADE MENOR OU
IGUAL A 1,5M, INCLUSIVE DESCARGA LATERAL</t>
  </si>
  <si>
    <t>M3</t>
  </si>
  <si>
    <t>2.3</t>
  </si>
  <si>
    <t>ESCAVAÇÃO MANUAL DE VALA...</t>
  </si>
  <si>
    <r>
      <t xml:space="preserve">(0,60 x 0,60 x 0,8) x 8 = </t>
    </r>
    <r>
      <rPr>
        <b/>
        <sz val="10"/>
        <rFont val="Century Gothic"/>
        <family val="2"/>
      </rPr>
      <t>2,31m³</t>
    </r>
  </si>
  <si>
    <t>ED-49619</t>
  </si>
  <si>
    <t>FORNECIMENTO DE CONCRETO ESTRUTURAL, PREPARADO EM
OBRA, COM FCK 25MPA, INCLUSIVE LANÇAMENTO,
ADENSAMENTO E ACABAMENTO</t>
  </si>
  <si>
    <t>FORNECIMENTO DE CONCRETO ESTRUTURAL, PREPARADO EM
OBRA, COM FCK 25MPA...</t>
  </si>
  <si>
    <t>ESTRUTURA METÁLICA</t>
  </si>
  <si>
    <t>3.2</t>
  </si>
  <si>
    <t>ED-49664</t>
  </si>
  <si>
    <t>FORNECIMENTO DE ESTRUTURA METÁLICA EM PERFIL LAMINADO
, INCLUSIVE FABRICAÇÃO, TRANSPORTE, MONTAGEM E
APLICAÇÃO DE FUNDO PREPARADOR ANTICORROSIVO EM
SUPERFÍCIE METÁLICA, UMA (1) DEMÃO</t>
  </si>
  <si>
    <t>KG</t>
  </si>
  <si>
    <t>FORNECIMENTO DE ESTRUTURA METÁLICA EM PERFIL LAMINADO...</t>
  </si>
  <si>
    <r>
      <rPr>
        <sz val="10"/>
        <rFont val="Century Gothic"/>
        <family val="2"/>
      </rPr>
      <t xml:space="preserve">Conforme projeto = </t>
    </r>
    <r>
      <rPr>
        <b/>
        <sz val="10"/>
        <rFont val="Century Gothic"/>
        <family val="2"/>
      </rPr>
      <t>1.199,98 KG</t>
    </r>
  </si>
  <si>
    <t>Cobertura em Estrutura Metálica</t>
  </si>
  <si>
    <t>ED-50497</t>
  </si>
  <si>
    <t>PINTURA ESMALTE BASE SOLVENTE EM ESTRUTURA METÁLICA,
DUAS (2) DEMÃOS, COM APLICAÇÃO MANUAL, INCLUSIVE UMA (1)
DEMÃO FUNDO GALVANIZADO</t>
  </si>
  <si>
    <t>PINTURA ESMALTE BASE SOLVENTE EM ESTRUTURA METÁLICA...</t>
  </si>
  <si>
    <t>COBERTURA</t>
  </si>
  <si>
    <t>4.2</t>
  </si>
  <si>
    <t>ED-48429</t>
  </si>
  <si>
    <t>COBERTURA EM TELHA METÁLICA GALVANIZADA TRAPEZOIDAL,
TIPO DUPLA TERMOACÚSTICA COM DUAS FACES TRAPEZOIDAIS,
ESP. 0,43MM, PREENCHIMENTO EM POLIESTIRENO EXPANDIDO/
ISOPOR COM ESP. 30MM, ACABAMENTO NATURAL, INCLUSIVE
ACESSÓRIOS PARA FIXAÇÃO, FORNECIMENTO E INSTALAÇÃO</t>
  </si>
  <si>
    <t>94449</t>
  </si>
  <si>
    <t>TELHAMENTO COM TELHA ONDULADA DE FIBRA DE VIDRO E = 0,6 MM, PARA TELHADO COM INCLINAÇÃO MAIOR QUE 10°, COM ATÉ 2 ÁGUAS, INCLUSO IÇAMENTO. AF_07/2019</t>
  </si>
  <si>
    <r>
      <t xml:space="preserve">(0,5 x 2,44) x 4 = </t>
    </r>
    <r>
      <rPr>
        <b/>
        <sz val="10"/>
        <rFont val="Century Gothic"/>
        <family val="2"/>
      </rPr>
      <t>4,88m²</t>
    </r>
  </si>
  <si>
    <r>
      <rPr>
        <sz val="10"/>
        <rFont val="Century Gothic"/>
        <family val="2"/>
      </rPr>
      <t xml:space="preserve">Área coberta conforme projeto = </t>
    </r>
    <r>
      <rPr>
        <b/>
        <sz val="10"/>
        <rFont val="Century Gothic"/>
        <family val="2"/>
      </rPr>
      <t>108.54m²</t>
    </r>
  </si>
  <si>
    <t>TELHAMENTO COM TELHA ONDULADA DE FIBRA DE VIDRO...</t>
  </si>
  <si>
    <t>COBERTURA EM TELHA METÁLICA GALVANIZADA TRAPEZOIDAL,
TIPO DUPLA TERMOACÚSTICA...</t>
  </si>
  <si>
    <r>
      <t xml:space="preserve">108,54(conforme projeto) - 4,88 = </t>
    </r>
    <r>
      <rPr>
        <b/>
        <sz val="10"/>
        <rFont val="Century Gothic"/>
        <family val="2"/>
      </rPr>
      <t>103,66m²</t>
    </r>
  </si>
  <si>
    <t>ED-50662</t>
  </si>
  <si>
    <t>CALHA EM CHAPA GALVANIZADA, ESP. 0,5MM (GSG-26), COM
DESENVOLVIMENTO DE 40CM, INCLUSIVE IÇAMENTO MANUAL
VERTICAL</t>
  </si>
  <si>
    <t>M</t>
  </si>
  <si>
    <t>CALHA EM CHAPA GALVANIZADA, ESP. 0,5MM (GSG-26), COM
DESENVOLVIMENTO DE 40CM...</t>
  </si>
  <si>
    <t>ED-48440</t>
  </si>
  <si>
    <t>DEMOLIÇÃO MANUAL DE CONCRETO, SEM ARMAÇÃO, INCLUSIVE
AFASTAMENTO E EMPILHAMENTO, EXCLUSIVE TRANSPORTE E
RETIRADA DO MATERIAL DEMOLIDO</t>
  </si>
  <si>
    <r>
      <t xml:space="preserve">(0,60 x 0,60 x 0,1) x 8  = </t>
    </r>
    <r>
      <rPr>
        <b/>
        <sz val="10"/>
        <rFont val="Century Gothic"/>
        <family val="2"/>
      </rPr>
      <t>0,29m³</t>
    </r>
  </si>
  <si>
    <t>DEMOLIÇÃO MANUAL DE CONCRETO, SEM ARMAÇÃO...</t>
  </si>
  <si>
    <r>
      <rPr>
        <b/>
        <sz val="10"/>
        <rFont val="Century Gothic"/>
        <family val="2"/>
      </rPr>
      <t>1</t>
    </r>
    <r>
      <rPr>
        <sz val="10"/>
        <rFont val="Century Gothic"/>
        <family val="2"/>
      </rPr>
      <t xml:space="preserve"> unidade</t>
    </r>
  </si>
  <si>
    <t>INSTALAÇÕES ELÉTRICAS</t>
  </si>
  <si>
    <t>6.1</t>
  </si>
  <si>
    <t>6.2</t>
  </si>
  <si>
    <t>6.3</t>
  </si>
  <si>
    <t>6.4</t>
  </si>
  <si>
    <t>6.5</t>
  </si>
  <si>
    <t>6.6</t>
  </si>
  <si>
    <t>ED-49317</t>
  </si>
  <si>
    <t>ELETRODUTO DE AÇO GALVANIZADO LEVE, DIÂMETRO DE 20MM (
3/4"), INCLUSIVE ACESSÓRIOS PARA FIXAÇÃO E CONEXÕES</t>
  </si>
  <si>
    <t>ED-49115</t>
  </si>
  <si>
    <t>CONJUNTO PARA CONDULETE DE 3/4" (20MM) COM UM (1) INTERRUPTOR PARALELO, CORRENTE 10A, TENSÃO 250V, (10A- 250V) E PLACA DE UM (1) POSTO, INCLUSIVE FORNECIMENTO, INSTALAÇÃO, SUPORTE, MÓDULO E PLACA, EXCLUSIVE CONDULETE</t>
  </si>
  <si>
    <t>ED-49116</t>
  </si>
  <si>
    <t>CONJUNTO PARA CONDULETE DE 3/4" (20MM) COM UMA (1) TOMADA PADRÃO, TRÊS (3) POLOS, CORRENTE 10A, TENSÃO 250V, (2P+T/10A-250V) E PLACA DE UM (1) POSTO, INCLUSIVE FORNECIMENTO, INSTALAÇÃO, SUPORTE, MÓDULO E PLACA, EXCLUSIVE CONDULETE</t>
  </si>
  <si>
    <t>CONJUNTO PARA CONDULETE DE 3/4" (20MM) COM UM (1) INTERRUPTOR PARALELO...</t>
  </si>
  <si>
    <r>
      <t xml:space="preserve">Necessário </t>
    </r>
    <r>
      <rPr>
        <b/>
        <sz val="10"/>
        <rFont val="Century Gothic"/>
        <family val="2"/>
      </rPr>
      <t>2 unidades.</t>
    </r>
  </si>
  <si>
    <t>CONJUNTO PARA CONDULETE DE 3/4" (20MM) COM UMA (1) TOMADA PADRÃO...</t>
  </si>
  <si>
    <r>
      <t xml:space="preserve">Necessário </t>
    </r>
    <r>
      <rPr>
        <b/>
        <sz val="10"/>
        <rFont val="Century Gothic"/>
        <family val="2"/>
      </rPr>
      <t>3 unidades.</t>
    </r>
  </si>
  <si>
    <t>CABO ISOLADO DE COBRE FLEXÍVEL, CLASSE 5, ISOLAMENTO TIPO LSHF/ATOX, NÃO HALOGENADO E ANTICHAMA, DIÂMETRO DA SEÇÃO DE 2,5MM2, TEMPERATURA DE TRABALHO 70°C, TENSÃO NOMINAL DE OPERAÇÃO 450/750V</t>
  </si>
  <si>
    <t>ED-48951</t>
  </si>
  <si>
    <r>
      <t xml:space="preserve">(12+12+9+9+9+9+3,85+10)x 2 = </t>
    </r>
    <r>
      <rPr>
        <b/>
        <sz val="10"/>
        <rFont val="Century Gothic"/>
        <family val="2"/>
      </rPr>
      <t>147,7m</t>
    </r>
  </si>
  <si>
    <t>ED-27064</t>
  </si>
  <si>
    <t>LUMINÁRIA COMERCIAL COM DIFUSOR DE SOBREPOR COMPLETA, PARA UMA (1) LÂMPADA TUBULAR LED 1X18W-ØT8, TEMPERATURA DA COR 6500K, FORNECIMENTO E INSTALAÇÃO, INCLUSIVE BASE E LÂMPADA</t>
  </si>
  <si>
    <t>LUMINÁRIA COMERCIAL COM DIFUSOR DE SOBREPOR COMPLETA, PARA UMA (1) LÂMPADA TUBULAR LED...</t>
  </si>
  <si>
    <r>
      <rPr>
        <sz val="10"/>
        <rFont val="Century Gothic"/>
        <family val="2"/>
      </rPr>
      <t>Necessário</t>
    </r>
    <r>
      <rPr>
        <b/>
        <sz val="10"/>
        <rFont val="Century Gothic"/>
        <family val="2"/>
      </rPr>
      <t xml:space="preserve"> 4 unidades.</t>
    </r>
  </si>
  <si>
    <t>ED-34460</t>
  </si>
  <si>
    <t>DISJUNTOR MONOPOLAR TIPO DIN, CORRENTE NOMINAL DE 10A,
FORNECIMENTO E INSTALAÇÃO, INCLUSIVE TERMINAL ILHÓS</t>
  </si>
  <si>
    <t>DISJUNTOR MONOPOLAR TIPO DIN, CORRENTE NOMINAL DE 10A,
...</t>
  </si>
  <si>
    <r>
      <rPr>
        <sz val="10"/>
        <rFont val="Century Gothic"/>
        <family val="2"/>
      </rPr>
      <t>Necessário</t>
    </r>
    <r>
      <rPr>
        <b/>
        <sz val="10"/>
        <rFont val="Century Gothic"/>
        <family val="2"/>
      </rPr>
      <t xml:space="preserve"> 2 unidades.</t>
    </r>
  </si>
  <si>
    <t>OBRA:  COBERTURA DO PÁTIO DA  ESCOLA IRMÃ LUIZA DE MARILAC</t>
  </si>
  <si>
    <t>LOCAL: RUA AIMORES, 506 - SÃO JOSÉ - DORES DO INDAIÁ/MG - 35610.000</t>
  </si>
  <si>
    <t>SUPERINTENDENTE</t>
  </si>
  <si>
    <t>OBRA: Cobertura do Pátio da Escola Irmã Luiza de Marilac</t>
  </si>
  <si>
    <t>VALOR:</t>
  </si>
  <si>
    <t>SUPERINTENDENTE DE PROJETOS</t>
  </si>
  <si>
    <t>CAPTAÇÃO PLUVIAL</t>
  </si>
  <si>
    <t>ED-50668</t>
  </si>
  <si>
    <t>CONDUTOR CIRCULAR DE ÁGUA PLUVIAL PARA DO TELHADO EM TUBO DE PVC, DIÂMETRO DE 100MM, INCLUSIVE CONEXÕES E SUPORTES</t>
  </si>
  <si>
    <t>ED-49908</t>
  </si>
  <si>
    <t>CAIXA DE DRENAGEM DE INSPEÇÃO/PASSAGEM EM ALVENARIA (40X40X40CM),REVESTIMENTO EM ARGAMASSA COM ADITIVO IMPERMEABILIZANTE, COM TAMPA EM GRELHA, INCLUSIVE ESCAVAÇÃO, REATERRO E TRANSPORTE COM RETIRADA DO MATERIAL ESCAVADO (EM CAÇAMBA)</t>
  </si>
  <si>
    <t>ED-49914</t>
  </si>
  <si>
    <t>CAIXA DE DRENAGEM DE INSPEÇÃO/PASSAGEM EM ALVENARIA (60X60X40CM), REVESTIMENTO EM ARGAMASSA COM ADITIVO IMPERMEABILIZANTE, COM TAMPA EM GRELHA, INCLUSIVE ESCAVAÇÃO, REATERRO E TRANSPORTE COM RETIRADA DO
MATERIAL ESCAVADO (EM CAÇAMBA)</t>
  </si>
  <si>
    <t>CONDUTOR CIRCULAR DE ÁGUA PLUVIAL PARA DO TELHADO EM TUBO DE PVC, DIÂMETRO DE 100MM...</t>
  </si>
  <si>
    <r>
      <t xml:space="preserve">Conforme projeto: (4,15 x 4) + (3,85 x 3) = </t>
    </r>
    <r>
      <rPr>
        <b/>
        <sz val="10"/>
        <rFont val="Century Gothic"/>
        <family val="2"/>
      </rPr>
      <t>28,15m</t>
    </r>
  </si>
  <si>
    <t>ED-48669</t>
  </si>
  <si>
    <t>FORNECIMENTO E ASSENTAMENTO DE TUBO PVC RÍGIDO,
DRENAGEM/PLUVIAL, PBV - SÉRIE NORMAL, DN 100 MM (4"),
INCLUSIVE CONEXÕES</t>
  </si>
  <si>
    <t>89810</t>
  </si>
  <si>
    <t>JOELHO 45 GRAUS, PVC, SERIE NORMAL, ESGOTO PREDIAL, DN 100 MM, JUNTA ELÁSTICA, FORNECIDO E INSTALADO EM RAMAL DE DESCARGA OU RAMAL DE ESGOTO SANITÁRIO. AF_08/2022</t>
  </si>
  <si>
    <t>JOELHO 45 GRAUS, PVC, SERIE NORMAL, ESGOTO PREDIAL, DN 100 MM...</t>
  </si>
  <si>
    <t>5.3</t>
  </si>
  <si>
    <r>
      <t xml:space="preserve">São 2 por prumada: 2 x 7 = </t>
    </r>
    <r>
      <rPr>
        <b/>
        <sz val="10"/>
        <rFont val="Century Gothic"/>
        <family val="2"/>
      </rPr>
      <t>14 UN</t>
    </r>
  </si>
  <si>
    <r>
      <t xml:space="preserve">Cobertura existente(12+12+9)+ Cobertura Nova(12+12) = </t>
    </r>
    <r>
      <rPr>
        <b/>
        <sz val="10"/>
        <rFont val="Century Gothic"/>
        <family val="2"/>
      </rPr>
      <t>57m</t>
    </r>
  </si>
  <si>
    <t>5.4</t>
  </si>
  <si>
    <t>5.5</t>
  </si>
  <si>
    <t>5.6</t>
  </si>
  <si>
    <t>5.7</t>
  </si>
  <si>
    <t>5.8</t>
  </si>
  <si>
    <t>5.9</t>
  </si>
  <si>
    <t>FORNECIMENTO E ASSENTAMENTO DE TUBO PVC RÍGIDO,
DRENAGEM/PLUVIAL, PBV - SÉRIE NORMAL, DN 100 MM (4"),
...</t>
  </si>
  <si>
    <t>CAIXA DE DRENAGEM DE INSPEÇÃO/PASSAGEM EM ALVENARIA (40X40X40CM)...</t>
  </si>
  <si>
    <t>CAIXA DE DRENAGEM DE INSPEÇÃO/PASSAGEM EM ALVENARIA (60X60X40CM)...</t>
  </si>
  <si>
    <t>ESCAVAÇÃO MANUAL DE VALA COM PROFUNDIDADE MENOR OU IGUAL A 1,5M, INCLUSIVE DESCARGA LATERAL</t>
  </si>
  <si>
    <t>FORNECIMENTO DE CONCRETO ESTRUTURAL, PREPARADO EM
OBRA, COM FCK 25MPA, INCLUSIVE LANÇAMENTO, ADENSAMENTO E ACABAMENTO</t>
  </si>
  <si>
    <r>
      <t xml:space="preserve">(5,82+5,82+3,3+3,3)+10% = </t>
    </r>
    <r>
      <rPr>
        <b/>
        <sz val="10"/>
        <rFont val="Century Gothic"/>
        <family val="2"/>
      </rPr>
      <t>20,06m</t>
    </r>
  </si>
  <si>
    <r>
      <t>(5,82+5,82+3,3+3,3)x0,3x0,1 =</t>
    </r>
    <r>
      <rPr>
        <b/>
        <sz val="10"/>
        <rFont val="Century Gothic"/>
        <family val="2"/>
      </rPr>
      <t>0,55m³</t>
    </r>
  </si>
  <si>
    <r>
      <t xml:space="preserve">(5,82+5,82+3,3+3,3)x0,3x0,4 = </t>
    </r>
    <r>
      <rPr>
        <b/>
        <sz val="10"/>
        <rFont val="Century Gothic"/>
        <family val="2"/>
      </rPr>
      <t>2,19m³</t>
    </r>
  </si>
  <si>
    <r>
      <t xml:space="preserve">Uma para cada descida de água: 1+1+1+1 = </t>
    </r>
    <r>
      <rPr>
        <b/>
        <sz val="10"/>
        <rFont val="Arial"/>
        <family val="2"/>
      </rPr>
      <t>4 UN</t>
    </r>
  </si>
  <si>
    <r>
      <t xml:space="preserve">Uma antes da cobertura, uma no meio e outra no final = </t>
    </r>
    <r>
      <rPr>
        <b/>
        <sz val="10"/>
        <rFont val="Century Gothic"/>
        <family val="2"/>
      </rPr>
      <t>3 UN</t>
    </r>
  </si>
  <si>
    <r>
      <t xml:space="preserve">Conforme projeto = 12+12+9+9+9+9+3,85 = </t>
    </r>
    <r>
      <rPr>
        <b/>
        <sz val="10"/>
        <rFont val="Century Gothic"/>
        <family val="2"/>
      </rPr>
      <t>63,85m</t>
    </r>
  </si>
  <si>
    <t>REFERÊNCIA: SINAPI 09/2025 - NÃO DESONERADO / SETOP 07/2025 - SEM DESONERAÇÃO</t>
  </si>
  <si>
    <t>MÊS 3</t>
  </si>
  <si>
    <r>
      <t xml:space="preserve">PRAZO DA OBRA: </t>
    </r>
    <r>
      <rPr>
        <sz val="10"/>
        <rFont val="Arial"/>
        <family val="2"/>
      </rPr>
      <t>03 MESES</t>
    </r>
  </si>
  <si>
    <t>PRAZO DE EXECUÇÃO:  03 MESES</t>
  </si>
  <si>
    <t>DATA: 17/12/2025</t>
  </si>
  <si>
    <t>DATA:     17/12/2025</t>
  </si>
  <si>
    <t>17 DE DEZEMBRO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</si>
</sst>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(* #,##0.00_);_(* \(#,##0.00\);_(* &quot;-&quot;??_);_(@_)"/>
    <numFmt numFmtId="165" formatCode="&quot;R$ &quot;#,##0.00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10"/>
      <color indexed="8"/>
      <name val="Century Gothic"/>
      <family val="2"/>
    </font>
    <font>
      <b/>
      <sz val="10"/>
      <name val="Century Gothic"/>
      <family val="2"/>
    </font>
    <font>
      <sz val="10"/>
      <color indexed="8"/>
      <name val="Century Gothic"/>
      <family val="2"/>
    </font>
    <font>
      <b/>
      <sz val="9"/>
      <color indexed="8"/>
      <name val="Century Gothic"/>
      <family val="2"/>
    </font>
    <font>
      <b/>
      <sz val="12"/>
      <color indexed="8"/>
      <name val="Century Gothic"/>
      <family val="2"/>
    </font>
    <font>
      <b/>
      <sz val="10.5"/>
      <color indexed="8"/>
      <name val="Century Gothic"/>
      <family val="2"/>
    </font>
    <font>
      <sz val="8"/>
      <name val="Arial"/>
      <family val="2"/>
    </font>
    <font>
      <b/>
      <sz val="14"/>
      <name val="Arial"/>
      <family val="2"/>
    </font>
    <font>
      <sz val="11"/>
      <color rgb="FF000000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2"/>
      <color theme="1"/>
      <name val="Times New Roman"/>
      <family val="1"/>
    </font>
    <font>
      <b/>
      <sz val="11"/>
      <color theme="1"/>
      <name val="Calibri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rgb="FF000080"/>
      <name val="Arial"/>
      <family val="2"/>
    </font>
    <font>
      <sz val="8"/>
      <name val="Arial Nova"/>
      <family val="2"/>
    </font>
    <font>
      <sz val="10"/>
      <name val="Century Gothic"/>
      <family val="2"/>
    </font>
    <font>
      <b/>
      <sz val="14"/>
      <name val="Century Gothic"/>
      <family val="2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D6E3BC"/>
        <bgColor rgb="FFD6E3BC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  <xf numFmtId="0" fontId="18" fillId="0" borderId="0"/>
    <xf numFmtId="0" fontId="2" fillId="0" borderId="0"/>
    <xf numFmtId="0" fontId="2" fillId="0" borderId="0"/>
  </cellStyleXfs>
  <cellXfs count="28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1" fillId="3" borderId="1" xfId="0" applyFont="1" applyFill="1" applyBorder="1" applyAlignment="1">
      <alignment horizontal="center" vertical="center" wrapText="1"/>
    </xf>
    <xf numFmtId="2" fontId="12" fillId="0" borderId="1" xfId="2" applyNumberFormat="1" applyFont="1" applyFill="1" applyBorder="1" applyAlignment="1">
      <alignment horizontal="center" vertical="center" wrapText="1"/>
    </xf>
    <xf numFmtId="44" fontId="12" fillId="0" borderId="1" xfId="3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3" fillId="4" borderId="16" xfId="0" applyFont="1" applyFill="1" applyBorder="1" applyAlignment="1">
      <alignment vertical="center"/>
    </xf>
    <xf numFmtId="0" fontId="3" fillId="4" borderId="20" xfId="0" applyFont="1" applyFill="1" applyBorder="1" applyAlignment="1">
      <alignment vertical="center"/>
    </xf>
    <xf numFmtId="49" fontId="21" fillId="4" borderId="1" xfId="0" applyNumberFormat="1" applyFont="1" applyFill="1" applyBorder="1" applyAlignment="1">
      <alignment horizontal="center" vertical="top" wrapText="1"/>
    </xf>
    <xf numFmtId="44" fontId="23" fillId="4" borderId="1" xfId="3" applyFont="1" applyFill="1" applyBorder="1" applyAlignment="1">
      <alignment vertical="top" wrapText="1"/>
    </xf>
    <xf numFmtId="0" fontId="3" fillId="4" borderId="28" xfId="0" applyFont="1" applyFill="1" applyBorder="1" applyAlignment="1">
      <alignment wrapText="1"/>
    </xf>
    <xf numFmtId="0" fontId="0" fillId="0" borderId="8" xfId="0" applyBorder="1" applyAlignment="1">
      <alignment vertical="center"/>
    </xf>
    <xf numFmtId="0" fontId="3" fillId="4" borderId="0" xfId="0" applyFont="1" applyFill="1" applyAlignment="1">
      <alignment wrapText="1"/>
    </xf>
    <xf numFmtId="0" fontId="3" fillId="4" borderId="28" xfId="0" applyFont="1" applyFill="1" applyBorder="1"/>
    <xf numFmtId="0" fontId="19" fillId="0" borderId="2" xfId="0" applyFont="1" applyBorder="1" applyAlignment="1">
      <alignment horizontal="center" vertical="center"/>
    </xf>
    <xf numFmtId="0" fontId="0" fillId="4" borderId="0" xfId="0" applyFill="1" applyAlignment="1">
      <alignment wrapText="1"/>
    </xf>
    <xf numFmtId="0" fontId="2" fillId="4" borderId="28" xfId="0" applyFont="1" applyFill="1" applyBorder="1"/>
    <xf numFmtId="0" fontId="0" fillId="4" borderId="0" xfId="0" applyFill="1"/>
    <xf numFmtId="0" fontId="24" fillId="4" borderId="28" xfId="0" applyFont="1" applyFill="1" applyBorder="1"/>
    <xf numFmtId="0" fontId="24" fillId="4" borderId="0" xfId="0" applyFont="1" applyFill="1" applyAlignment="1">
      <alignment wrapText="1"/>
    </xf>
    <xf numFmtId="0" fontId="22" fillId="4" borderId="25" xfId="0" applyFont="1" applyFill="1" applyBorder="1"/>
    <xf numFmtId="0" fontId="22" fillId="4" borderId="30" xfId="0" applyFont="1" applyFill="1" applyBorder="1" applyAlignment="1">
      <alignment wrapText="1"/>
    </xf>
    <xf numFmtId="0" fontId="0" fillId="4" borderId="30" xfId="0" applyFill="1" applyBorder="1"/>
    <xf numFmtId="44" fontId="24" fillId="4" borderId="23" xfId="3" applyFont="1" applyFill="1" applyBorder="1" applyAlignment="1">
      <alignment horizontal="center" vertical="top" wrapText="1"/>
    </xf>
    <xf numFmtId="49" fontId="11" fillId="3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4" fontId="7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4" fillId="2" borderId="0" xfId="0" applyFont="1" applyFill="1"/>
    <xf numFmtId="44" fontId="11" fillId="3" borderId="1" xfId="3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7" fillId="0" borderId="0" xfId="0" applyFont="1"/>
    <xf numFmtId="0" fontId="30" fillId="0" borderId="0" xfId="0" applyFont="1" applyAlignment="1">
      <alignment horizontal="center" wrapText="1"/>
    </xf>
    <xf numFmtId="0" fontId="31" fillId="0" borderId="36" xfId="0" applyFont="1" applyBorder="1" applyAlignment="1">
      <alignment horizontal="center" vertical="top" wrapText="1"/>
    </xf>
    <xf numFmtId="0" fontId="33" fillId="0" borderId="37" xfId="0" applyFont="1" applyBorder="1" applyAlignment="1">
      <alignment horizontal="center" vertical="top" wrapText="1"/>
    </xf>
    <xf numFmtId="2" fontId="33" fillId="0" borderId="37" xfId="0" applyNumberFormat="1" applyFont="1" applyBorder="1" applyAlignment="1">
      <alignment horizontal="center" vertical="center" wrapText="1"/>
    </xf>
    <xf numFmtId="0" fontId="35" fillId="0" borderId="0" xfId="0" applyFont="1"/>
    <xf numFmtId="0" fontId="36" fillId="5" borderId="44" xfId="0" applyFont="1" applyFill="1" applyBorder="1" applyAlignment="1">
      <alignment horizontal="center" wrapText="1"/>
    </xf>
    <xf numFmtId="0" fontId="35" fillId="0" borderId="45" xfId="0" applyFont="1" applyBorder="1" applyAlignment="1">
      <alignment wrapText="1"/>
    </xf>
    <xf numFmtId="2" fontId="35" fillId="0" borderId="46" xfId="0" applyNumberFormat="1" applyFont="1" applyBorder="1" applyAlignment="1">
      <alignment horizontal="center" wrapText="1"/>
    </xf>
    <xf numFmtId="2" fontId="35" fillId="6" borderId="46" xfId="0" applyNumberFormat="1" applyFont="1" applyFill="1" applyBorder="1" applyAlignment="1">
      <alignment wrapText="1"/>
    </xf>
    <xf numFmtId="2" fontId="35" fillId="0" borderId="45" xfId="0" applyNumberFormat="1" applyFont="1" applyBorder="1" applyAlignment="1">
      <alignment horizontal="center" wrapText="1"/>
    </xf>
    <xf numFmtId="2" fontId="35" fillId="6" borderId="45" xfId="0" applyNumberFormat="1" applyFont="1" applyFill="1" applyBorder="1" applyAlignment="1">
      <alignment wrapText="1"/>
    </xf>
    <xf numFmtId="0" fontId="36" fillId="0" borderId="45" xfId="0" applyFont="1" applyBorder="1" applyAlignment="1">
      <alignment wrapText="1"/>
    </xf>
    <xf numFmtId="2" fontId="36" fillId="0" borderId="45" xfId="0" applyNumberFormat="1" applyFont="1" applyBorder="1" applyAlignment="1">
      <alignment horizontal="center" wrapText="1"/>
    </xf>
    <xf numFmtId="2" fontId="36" fillId="0" borderId="45" xfId="0" applyNumberFormat="1" applyFont="1" applyBorder="1" applyAlignment="1">
      <alignment wrapText="1"/>
    </xf>
    <xf numFmtId="0" fontId="36" fillId="0" borderId="47" xfId="0" applyFont="1" applyBorder="1" applyAlignment="1">
      <alignment wrapText="1"/>
    </xf>
    <xf numFmtId="2" fontId="36" fillId="0" borderId="47" xfId="0" applyNumberFormat="1" applyFont="1" applyBorder="1" applyAlignment="1">
      <alignment horizontal="center" wrapText="1"/>
    </xf>
    <xf numFmtId="2" fontId="36" fillId="0" borderId="47" xfId="0" applyNumberFormat="1" applyFont="1" applyBorder="1" applyAlignment="1">
      <alignment wrapText="1"/>
    </xf>
    <xf numFmtId="0" fontId="29" fillId="0" borderId="0" xfId="0" applyFont="1"/>
    <xf numFmtId="0" fontId="35" fillId="0" borderId="0" xfId="0" applyFont="1" applyAlignment="1">
      <alignment horizontal="left"/>
    </xf>
    <xf numFmtId="0" fontId="33" fillId="0" borderId="0" xfId="0" applyFont="1" applyAlignment="1">
      <alignment horizontal="left"/>
    </xf>
    <xf numFmtId="9" fontId="0" fillId="0" borderId="0" xfId="1" applyFont="1"/>
    <xf numFmtId="8" fontId="12" fillId="0" borderId="1" xfId="3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3" fillId="0" borderId="36" xfId="0" applyFont="1" applyBorder="1" applyAlignment="1">
      <alignment horizontal="center" vertical="center" wrapText="1"/>
    </xf>
    <xf numFmtId="10" fontId="29" fillId="0" borderId="0" xfId="1" applyNumberFormat="1" applyFont="1" applyFill="1"/>
    <xf numFmtId="0" fontId="37" fillId="0" borderId="0" xfId="0" applyFont="1"/>
    <xf numFmtId="0" fontId="11" fillId="7" borderId="24" xfId="0" applyFont="1" applyFill="1" applyBorder="1" applyAlignment="1">
      <alignment horizontal="center"/>
    </xf>
    <xf numFmtId="10" fontId="15" fillId="0" borderId="1" xfId="1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8" fontId="10" fillId="3" borderId="1" xfId="3" applyNumberFormat="1" applyFont="1" applyFill="1" applyBorder="1" applyAlignment="1">
      <alignment horizontal="center" vertical="center" wrapText="1"/>
    </xf>
    <xf numFmtId="2" fontId="10" fillId="3" borderId="1" xfId="2" applyNumberFormat="1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left" wrapText="1"/>
    </xf>
    <xf numFmtId="0" fontId="0" fillId="0" borderId="0" xfId="0"/>
    <xf numFmtId="0" fontId="12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39" fillId="0" borderId="0" xfId="0" applyFont="1" applyBorder="1" applyAlignment="1">
      <alignment horizontal="center"/>
    </xf>
    <xf numFmtId="0" fontId="0" fillId="0" borderId="0" xfId="0"/>
    <xf numFmtId="49" fontId="12" fillId="3" borderId="1" xfId="0" applyNumberFormat="1" applyFont="1" applyFill="1" applyBorder="1" applyAlignment="1">
      <alignment horizontal="center" vertical="center" wrapText="1"/>
    </xf>
    <xf numFmtId="4" fontId="12" fillId="3" borderId="1" xfId="0" applyNumberFormat="1" applyFont="1" applyFill="1" applyBorder="1" applyAlignment="1">
      <alignment horizontal="center" vertical="center" wrapText="1"/>
    </xf>
    <xf numFmtId="8" fontId="12" fillId="3" borderId="1" xfId="3" applyNumberFormat="1" applyFont="1" applyFill="1" applyBorder="1" applyAlignment="1">
      <alignment horizontal="center" vertical="center" wrapText="1"/>
    </xf>
    <xf numFmtId="44" fontId="12" fillId="3" borderId="1" xfId="3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left" vertical="center" wrapText="1"/>
    </xf>
    <xf numFmtId="0" fontId="0" fillId="0" borderId="0" xfId="0"/>
    <xf numFmtId="2" fontId="12" fillId="3" borderId="1" xfId="2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/>
    <xf numFmtId="0" fontId="12" fillId="0" borderId="1" xfId="0" quotePrefix="1" applyFont="1" applyFill="1" applyBorder="1" applyAlignment="1">
      <alignment horizontal="center" vertical="center" wrapText="1"/>
    </xf>
    <xf numFmtId="0" fontId="39" fillId="0" borderId="8" xfId="0" applyFont="1" applyBorder="1" applyAlignment="1">
      <alignment vertical="center" wrapText="1"/>
    </xf>
    <xf numFmtId="0" fontId="39" fillId="0" borderId="51" xfId="0" applyFont="1" applyBorder="1" applyAlignment="1">
      <alignment vertical="center" wrapText="1"/>
    </xf>
    <xf numFmtId="0" fontId="39" fillId="0" borderId="1" xfId="0" applyFont="1" applyBorder="1" applyAlignment="1">
      <alignment vertical="center" wrapText="1"/>
    </xf>
    <xf numFmtId="49" fontId="12" fillId="0" borderId="1" xfId="0" applyNumberFormat="1" applyFont="1" applyBorder="1" applyAlignment="1">
      <alignment horizontal="left" vertical="center" wrapText="1"/>
    </xf>
    <xf numFmtId="44" fontId="10" fillId="3" borderId="1" xfId="3" applyFont="1" applyFill="1" applyBorder="1" applyAlignment="1">
      <alignment horizontal="center" vertical="center" wrapText="1"/>
    </xf>
    <xf numFmtId="0" fontId="20" fillId="4" borderId="28" xfId="0" applyFont="1" applyFill="1" applyBorder="1" applyAlignment="1">
      <alignment horizontal="center" vertical="center" wrapText="1"/>
    </xf>
    <xf numFmtId="0" fontId="20" fillId="4" borderId="7" xfId="0" applyFont="1" applyFill="1" applyBorder="1" applyAlignment="1">
      <alignment horizontal="center" vertical="center" wrapText="1"/>
    </xf>
    <xf numFmtId="10" fontId="4" fillId="0" borderId="0" xfId="0" applyNumberFormat="1" applyFont="1" applyAlignment="1">
      <alignment horizontal="center" vertical="center"/>
    </xf>
    <xf numFmtId="0" fontId="39" fillId="0" borderId="1" xfId="0" applyFont="1" applyBorder="1" applyAlignment="1">
      <alignment horizontal="left" wrapText="1"/>
    </xf>
    <xf numFmtId="0" fontId="0" fillId="0" borderId="0" xfId="0"/>
    <xf numFmtId="0" fontId="39" fillId="0" borderId="1" xfId="0" applyFont="1" applyFill="1" applyBorder="1" applyAlignment="1">
      <alignment horizontal="left" wrapText="1"/>
    </xf>
    <xf numFmtId="0" fontId="0" fillId="0" borderId="0" xfId="0"/>
    <xf numFmtId="0" fontId="25" fillId="0" borderId="0" xfId="0" applyFont="1" applyAlignment="1">
      <alignment horizontal="center" vertical="center"/>
    </xf>
    <xf numFmtId="0" fontId="24" fillId="4" borderId="0" xfId="0" applyFont="1" applyFill="1" applyAlignment="1">
      <alignment horizontal="center" wrapText="1"/>
    </xf>
    <xf numFmtId="0" fontId="3" fillId="4" borderId="0" xfId="0" applyFont="1" applyFill="1" applyBorder="1" applyAlignment="1">
      <alignment horizontal="center" wrapText="1"/>
    </xf>
    <xf numFmtId="49" fontId="21" fillId="4" borderId="24" xfId="0" applyNumberFormat="1" applyFont="1" applyFill="1" applyBorder="1" applyAlignment="1">
      <alignment horizontal="center" vertical="top" wrapText="1"/>
    </xf>
    <xf numFmtId="44" fontId="23" fillId="4" borderId="24" xfId="3" applyFont="1" applyFill="1" applyBorder="1" applyAlignment="1">
      <alignment vertical="top" wrapText="1"/>
    </xf>
    <xf numFmtId="44" fontId="24" fillId="4" borderId="53" xfId="3" applyFont="1" applyFill="1" applyBorder="1" applyAlignment="1">
      <alignment horizontal="center" vertical="top" wrapText="1"/>
    </xf>
    <xf numFmtId="49" fontId="21" fillId="4" borderId="5" xfId="0" applyNumberFormat="1" applyFont="1" applyFill="1" applyBorder="1" applyAlignment="1">
      <alignment horizontal="center" vertical="top" wrapText="1"/>
    </xf>
    <xf numFmtId="10" fontId="21" fillId="4" borderId="5" xfId="3" applyNumberFormat="1" applyFont="1" applyFill="1" applyBorder="1" applyAlignment="1">
      <alignment vertical="top" wrapText="1"/>
    </xf>
    <xf numFmtId="44" fontId="23" fillId="4" borderId="5" xfId="3" applyFont="1" applyFill="1" applyBorder="1" applyAlignment="1">
      <alignment vertical="top" wrapText="1"/>
    </xf>
    <xf numFmtId="49" fontId="21" fillId="8" borderId="22" xfId="0" applyNumberFormat="1" applyFont="1" applyFill="1" applyBorder="1" applyAlignment="1">
      <alignment horizontal="center" vertical="top" wrapText="1"/>
    </xf>
    <xf numFmtId="10" fontId="21" fillId="8" borderId="22" xfId="3" applyNumberFormat="1" applyFont="1" applyFill="1" applyBorder="1" applyAlignment="1">
      <alignment vertical="top" wrapText="1"/>
    </xf>
    <xf numFmtId="10" fontId="22" fillId="8" borderId="16" xfId="3" applyNumberFormat="1" applyFont="1" applyFill="1" applyBorder="1" applyAlignment="1">
      <alignment horizontal="center" vertical="top" wrapText="1"/>
    </xf>
    <xf numFmtId="49" fontId="21" fillId="8" borderId="58" xfId="0" applyNumberFormat="1" applyFont="1" applyFill="1" applyBorder="1" applyAlignment="1">
      <alignment horizontal="center" vertical="top" wrapText="1"/>
    </xf>
    <xf numFmtId="44" fontId="23" fillId="8" borderId="58" xfId="3" applyFont="1" applyFill="1" applyBorder="1" applyAlignment="1">
      <alignment vertical="top" wrapText="1"/>
    </xf>
    <xf numFmtId="44" fontId="24" fillId="8" borderId="20" xfId="3" applyFont="1" applyFill="1" applyBorder="1" applyAlignment="1">
      <alignment horizontal="center" vertical="top" wrapText="1"/>
    </xf>
    <xf numFmtId="10" fontId="21" fillId="4" borderId="5" xfId="0" applyNumberFormat="1" applyFont="1" applyFill="1" applyBorder="1" applyAlignment="1">
      <alignment vertical="top" wrapText="1"/>
    </xf>
    <xf numFmtId="10" fontId="21" fillId="4" borderId="5" xfId="3" applyNumberFormat="1" applyFont="1" applyFill="1" applyBorder="1" applyAlignment="1">
      <alignment horizontal="center" vertical="top" wrapText="1"/>
    </xf>
    <xf numFmtId="10" fontId="21" fillId="8" borderId="22" xfId="0" applyNumberFormat="1" applyFont="1" applyFill="1" applyBorder="1" applyAlignment="1">
      <alignment vertical="top" wrapText="1"/>
    </xf>
    <xf numFmtId="10" fontId="21" fillId="8" borderId="16" xfId="0" applyNumberFormat="1" applyFont="1" applyFill="1" applyBorder="1" applyAlignment="1">
      <alignment horizontal="center" vertical="top" wrapText="1"/>
    </xf>
    <xf numFmtId="44" fontId="23" fillId="8" borderId="58" xfId="3" applyNumberFormat="1" applyFont="1" applyFill="1" applyBorder="1" applyAlignment="1">
      <alignment vertical="top" wrapText="1"/>
    </xf>
    <xf numFmtId="0" fontId="3" fillId="4" borderId="54" xfId="0" applyFont="1" applyFill="1" applyBorder="1" applyAlignment="1">
      <alignment horizontal="center" vertical="center"/>
    </xf>
    <xf numFmtId="0" fontId="3" fillId="4" borderId="55" xfId="0" applyFont="1" applyFill="1" applyBorder="1" applyAlignment="1">
      <alignment horizontal="center" vertical="center"/>
    </xf>
    <xf numFmtId="0" fontId="3" fillId="4" borderId="55" xfId="0" applyFont="1" applyFill="1" applyBorder="1" applyAlignment="1">
      <alignment horizontal="center" vertical="center" wrapText="1"/>
    </xf>
    <xf numFmtId="0" fontId="3" fillId="4" borderId="61" xfId="0" applyFont="1" applyFill="1" applyBorder="1" applyAlignment="1">
      <alignment horizontal="center" vertical="center"/>
    </xf>
    <xf numFmtId="10" fontId="21" fillId="4" borderId="5" xfId="0" applyNumberFormat="1" applyFont="1" applyFill="1" applyBorder="1" applyAlignment="1">
      <alignment horizontal="center" vertical="top" wrapText="1"/>
    </xf>
    <xf numFmtId="10" fontId="23" fillId="4" borderId="24" xfId="3" applyNumberFormat="1" applyFont="1" applyFill="1" applyBorder="1" applyAlignment="1">
      <alignment vertical="top" wrapText="1"/>
    </xf>
    <xf numFmtId="44" fontId="24" fillId="4" borderId="24" xfId="3" applyFont="1" applyFill="1" applyBorder="1" applyAlignment="1">
      <alignment horizontal="center" vertical="top" wrapText="1"/>
    </xf>
    <xf numFmtId="0" fontId="3" fillId="4" borderId="0" xfId="0" applyFont="1" applyFill="1" applyBorder="1" applyAlignment="1">
      <alignment wrapText="1"/>
    </xf>
    <xf numFmtId="49" fontId="23" fillId="8" borderId="22" xfId="0" applyNumberFormat="1" applyFont="1" applyFill="1" applyBorder="1" applyAlignment="1">
      <alignment horizontal="center" vertical="top" wrapText="1"/>
    </xf>
    <xf numFmtId="10" fontId="23" fillId="8" borderId="22" xfId="0" applyNumberFormat="1" applyFont="1" applyFill="1" applyBorder="1" applyAlignment="1">
      <alignment vertical="top" wrapText="1"/>
    </xf>
    <xf numFmtId="10" fontId="23" fillId="8" borderId="16" xfId="0" applyNumberFormat="1" applyFont="1" applyFill="1" applyBorder="1" applyAlignment="1">
      <alignment horizontal="center" vertical="top" wrapText="1"/>
    </xf>
    <xf numFmtId="49" fontId="23" fillId="8" borderId="58" xfId="0" applyNumberFormat="1" applyFont="1" applyFill="1" applyBorder="1" applyAlignment="1">
      <alignment horizontal="center" vertical="top" wrapText="1"/>
    </xf>
    <xf numFmtId="165" fontId="23" fillId="8" borderId="58" xfId="0" applyNumberFormat="1" applyFont="1" applyFill="1" applyBorder="1" applyAlignment="1">
      <alignment vertical="top" wrapText="1"/>
    </xf>
    <xf numFmtId="165" fontId="23" fillId="8" borderId="20" xfId="0" applyNumberFormat="1" applyFont="1" applyFill="1" applyBorder="1" applyAlignment="1">
      <alignment horizontal="center" vertical="top" wrapText="1"/>
    </xf>
    <xf numFmtId="10" fontId="0" fillId="0" borderId="0" xfId="0" applyNumberFormat="1"/>
    <xf numFmtId="44" fontId="0" fillId="0" borderId="0" xfId="0" applyNumberFormat="1"/>
    <xf numFmtId="0" fontId="8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39" fillId="0" borderId="3" xfId="0" applyFont="1" applyBorder="1" applyAlignment="1">
      <alignment horizontal="left" wrapText="1"/>
    </xf>
    <xf numFmtId="0" fontId="39" fillId="0" borderId="48" xfId="0" applyFont="1" applyBorder="1" applyAlignment="1">
      <alignment horizontal="left" wrapText="1"/>
    </xf>
    <xf numFmtId="0" fontId="39" fillId="0" borderId="4" xfId="0" applyFont="1" applyBorder="1" applyAlignment="1">
      <alignment horizontal="left" wrapText="1"/>
    </xf>
    <xf numFmtId="0" fontId="11" fillId="0" borderId="1" xfId="0" applyFont="1" applyBorder="1" applyAlignment="1">
      <alignment horizontal="center" vertical="center"/>
    </xf>
    <xf numFmtId="0" fontId="39" fillId="0" borderId="3" xfId="0" applyFont="1" applyBorder="1" applyAlignment="1">
      <alignment horizontal="center" vertical="top" wrapText="1"/>
    </xf>
    <xf numFmtId="0" fontId="39" fillId="0" borderId="48" xfId="0" applyFont="1" applyBorder="1" applyAlignment="1">
      <alignment horizontal="center" vertical="top" wrapText="1"/>
    </xf>
    <xf numFmtId="0" fontId="39" fillId="0" borderId="4" xfId="0" applyFont="1" applyBorder="1" applyAlignment="1">
      <alignment horizontal="center" vertical="top" wrapText="1"/>
    </xf>
    <xf numFmtId="0" fontId="40" fillId="7" borderId="1" xfId="0" applyFont="1" applyFill="1" applyBorder="1" applyAlignment="1">
      <alignment horizontal="center"/>
    </xf>
    <xf numFmtId="0" fontId="11" fillId="7" borderId="24" xfId="0" applyFont="1" applyFill="1" applyBorder="1" applyAlignment="1">
      <alignment horizontal="center"/>
    </xf>
    <xf numFmtId="0" fontId="11" fillId="7" borderId="49" xfId="0" applyFont="1" applyFill="1" applyBorder="1" applyAlignment="1">
      <alignment horizontal="center"/>
    </xf>
    <xf numFmtId="0" fontId="11" fillId="7" borderId="2" xfId="0" applyFont="1" applyFill="1" applyBorder="1" applyAlignment="1">
      <alignment horizontal="center"/>
    </xf>
    <xf numFmtId="0" fontId="11" fillId="7" borderId="6" xfId="0" applyFont="1" applyFill="1" applyBorder="1" applyAlignment="1">
      <alignment horizontal="center"/>
    </xf>
    <xf numFmtId="0" fontId="39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left" vertical="center" wrapText="1"/>
    </xf>
    <xf numFmtId="0" fontId="39" fillId="0" borderId="3" xfId="0" applyFont="1" applyBorder="1" applyAlignment="1">
      <alignment horizontal="left" vertical="center" wrapText="1"/>
    </xf>
    <xf numFmtId="0" fontId="39" fillId="0" borderId="48" xfId="0" applyFont="1" applyBorder="1" applyAlignment="1">
      <alignment horizontal="left" vertical="center" wrapText="1"/>
    </xf>
    <xf numFmtId="0" fontId="39" fillId="0" borderId="4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center" vertical="center" wrapText="1"/>
    </xf>
    <xf numFmtId="0" fontId="39" fillId="0" borderId="3" xfId="0" applyFont="1" applyBorder="1" applyAlignment="1">
      <alignment horizontal="center" vertical="center"/>
    </xf>
    <xf numFmtId="0" fontId="39" fillId="0" borderId="48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39" fillId="0" borderId="3" xfId="0" applyFont="1" applyBorder="1" applyAlignment="1">
      <alignment horizontal="center" vertical="center" wrapText="1"/>
    </xf>
    <xf numFmtId="0" fontId="39" fillId="0" borderId="48" xfId="0" applyFont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 wrapText="1"/>
    </xf>
    <xf numFmtId="0" fontId="39" fillId="0" borderId="3" xfId="0" applyFont="1" applyFill="1" applyBorder="1" applyAlignment="1">
      <alignment horizontal="left" wrapText="1"/>
    </xf>
    <xf numFmtId="0" fontId="39" fillId="0" borderId="48" xfId="0" applyFont="1" applyFill="1" applyBorder="1" applyAlignment="1">
      <alignment horizontal="left" wrapText="1"/>
    </xf>
    <xf numFmtId="0" fontId="39" fillId="0" borderId="4" xfId="0" applyFont="1" applyFill="1" applyBorder="1" applyAlignment="1">
      <alignment horizontal="left" wrapText="1"/>
    </xf>
    <xf numFmtId="0" fontId="39" fillId="0" borderId="3" xfId="0" applyFont="1" applyFill="1" applyBorder="1" applyAlignment="1">
      <alignment horizontal="center" vertical="center"/>
    </xf>
    <xf numFmtId="0" fontId="39" fillId="0" borderId="48" xfId="0" applyFont="1" applyFill="1" applyBorder="1" applyAlignment="1">
      <alignment horizontal="center" vertical="center"/>
    </xf>
    <xf numFmtId="0" fontId="39" fillId="0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9" fillId="0" borderId="50" xfId="0" applyFont="1" applyBorder="1" applyAlignment="1">
      <alignment horizontal="center" vertical="center" wrapText="1"/>
    </xf>
    <xf numFmtId="0" fontId="39" fillId="0" borderId="8" xfId="0" applyFont="1" applyBorder="1" applyAlignment="1">
      <alignment horizontal="center" vertical="center" wrapText="1"/>
    </xf>
    <xf numFmtId="0" fontId="39" fillId="0" borderId="51" xfId="0" applyFont="1" applyBorder="1" applyAlignment="1">
      <alignment horizontal="center" vertical="center" wrapText="1"/>
    </xf>
    <xf numFmtId="0" fontId="39" fillId="0" borderId="50" xfId="0" applyFont="1" applyBorder="1" applyAlignment="1">
      <alignment vertical="center" wrapText="1"/>
    </xf>
    <xf numFmtId="0" fontId="39" fillId="0" borderId="8" xfId="0" applyFont="1" applyBorder="1" applyAlignment="1">
      <alignment vertical="center" wrapText="1"/>
    </xf>
    <xf numFmtId="0" fontId="29" fillId="0" borderId="0" xfId="0" applyFont="1" applyAlignment="1">
      <alignment horizontal="center"/>
    </xf>
    <xf numFmtId="0" fontId="0" fillId="0" borderId="0" xfId="0"/>
    <xf numFmtId="0" fontId="30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35" fillId="0" borderId="0" xfId="0" applyFont="1" applyAlignment="1">
      <alignment horizontal="left"/>
    </xf>
    <xf numFmtId="0" fontId="32" fillId="0" borderId="35" xfId="0" applyFont="1" applyBorder="1" applyAlignment="1">
      <alignment horizontal="center" wrapText="1"/>
    </xf>
    <xf numFmtId="0" fontId="2" fillId="0" borderId="35" xfId="0" applyFont="1" applyBorder="1"/>
    <xf numFmtId="0" fontId="26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38" fillId="0" borderId="0" xfId="8" applyFont="1" applyAlignment="1">
      <alignment horizontal="center"/>
    </xf>
    <xf numFmtId="0" fontId="31" fillId="0" borderId="32" xfId="0" applyFont="1" applyBorder="1" applyAlignment="1">
      <alignment horizontal="center" vertical="top" wrapText="1"/>
    </xf>
    <xf numFmtId="0" fontId="2" fillId="0" borderId="33" xfId="0" applyFont="1" applyBorder="1"/>
    <xf numFmtId="0" fontId="2" fillId="0" borderId="34" xfId="0" applyFont="1" applyBorder="1"/>
    <xf numFmtId="0" fontId="37" fillId="0" borderId="0" xfId="0" applyFont="1" applyAlignment="1">
      <alignment horizontal="left" wrapText="1"/>
    </xf>
    <xf numFmtId="0" fontId="2" fillId="0" borderId="0" xfId="0" applyFont="1"/>
    <xf numFmtId="0" fontId="38" fillId="0" borderId="8" xfId="8" applyFont="1" applyBorder="1" applyAlignment="1">
      <alignment horizontal="center"/>
    </xf>
    <xf numFmtId="0" fontId="37" fillId="0" borderId="0" xfId="0" applyFont="1" applyAlignment="1">
      <alignment horizontal="left" vertical="center" wrapText="1"/>
    </xf>
    <xf numFmtId="0" fontId="34" fillId="0" borderId="38" xfId="0" applyFont="1" applyBorder="1" applyAlignment="1">
      <alignment horizontal="left" vertical="top" wrapText="1"/>
    </xf>
    <xf numFmtId="0" fontId="2" fillId="0" borderId="38" xfId="0" applyFont="1" applyBorder="1"/>
    <xf numFmtId="0" fontId="36" fillId="5" borderId="39" xfId="0" applyFont="1" applyFill="1" applyBorder="1" applyAlignment="1">
      <alignment horizontal="center" vertical="center" wrapText="1"/>
    </xf>
    <xf numFmtId="0" fontId="2" fillId="0" borderId="43" xfId="0" applyFont="1" applyBorder="1"/>
    <xf numFmtId="0" fontId="36" fillId="5" borderId="40" xfId="0" applyFont="1" applyFill="1" applyBorder="1" applyAlignment="1">
      <alignment horizontal="center" wrapText="1"/>
    </xf>
    <xf numFmtId="0" fontId="2" fillId="0" borderId="41" xfId="0" applyFont="1" applyBorder="1"/>
    <xf numFmtId="0" fontId="2" fillId="0" borderId="42" xfId="0" applyFont="1" applyBorder="1"/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/>
    </xf>
    <xf numFmtId="0" fontId="24" fillId="4" borderId="0" xfId="0" applyFont="1" applyFill="1" applyAlignment="1">
      <alignment horizontal="center" wrapText="1"/>
    </xf>
    <xf numFmtId="0" fontId="3" fillId="8" borderId="27" xfId="0" applyFont="1" applyFill="1" applyBorder="1" applyAlignment="1">
      <alignment horizontal="center" vertical="center" wrapText="1"/>
    </xf>
    <xf numFmtId="0" fontId="3" fillId="8" borderId="62" xfId="0" applyFont="1" applyFill="1" applyBorder="1" applyAlignment="1">
      <alignment horizontal="center" vertical="center" wrapText="1"/>
    </xf>
    <xf numFmtId="0" fontId="3" fillId="8" borderId="25" xfId="0" applyFont="1" applyFill="1" applyBorder="1" applyAlignment="1">
      <alignment horizontal="center" vertical="center" wrapText="1"/>
    </xf>
    <xf numFmtId="0" fontId="3" fillId="8" borderId="26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wrapText="1"/>
    </xf>
    <xf numFmtId="0" fontId="3" fillId="4" borderId="0" xfId="0" applyFont="1" applyFill="1" applyBorder="1" applyAlignment="1">
      <alignment horizontal="center" wrapText="1"/>
    </xf>
    <xf numFmtId="0" fontId="3" fillId="4" borderId="29" xfId="0" applyFont="1" applyFill="1" applyBorder="1" applyAlignment="1">
      <alignment horizontal="center" wrapText="1"/>
    </xf>
    <xf numFmtId="0" fontId="3" fillId="4" borderId="0" xfId="0" applyFont="1" applyFill="1" applyAlignment="1">
      <alignment horizontal="center" wrapText="1"/>
    </xf>
    <xf numFmtId="0" fontId="3" fillId="4" borderId="30" xfId="0" applyFont="1" applyFill="1" applyBorder="1" applyAlignment="1">
      <alignment horizontal="center" wrapText="1"/>
    </xf>
    <xf numFmtId="0" fontId="3" fillId="4" borderId="31" xfId="0" applyFont="1" applyFill="1" applyBorder="1" applyAlignment="1">
      <alignment horizontal="center" wrapText="1"/>
    </xf>
    <xf numFmtId="0" fontId="2" fillId="4" borderId="0" xfId="0" applyFont="1" applyFill="1" applyAlignment="1">
      <alignment horizontal="center"/>
    </xf>
    <xf numFmtId="0" fontId="2" fillId="4" borderId="30" xfId="0" applyFont="1" applyFill="1" applyBorder="1" applyAlignment="1">
      <alignment horizontal="center"/>
    </xf>
    <xf numFmtId="0" fontId="20" fillId="4" borderId="5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20" fillId="4" borderId="7" xfId="0" applyFont="1" applyFill="1" applyBorder="1" applyAlignment="1">
      <alignment horizontal="center" vertical="center" wrapText="1"/>
    </xf>
    <xf numFmtId="0" fontId="20" fillId="4" borderId="51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4" borderId="19" xfId="0" applyFont="1" applyFill="1" applyBorder="1" applyAlignment="1">
      <alignment horizontal="left" vertical="center"/>
    </xf>
    <xf numFmtId="0" fontId="20" fillId="8" borderId="54" xfId="0" applyFont="1" applyFill="1" applyBorder="1" applyAlignment="1">
      <alignment horizontal="center" vertical="center" wrapText="1"/>
    </xf>
    <xf numFmtId="0" fontId="20" fillId="8" borderId="56" xfId="0" applyFont="1" applyFill="1" applyBorder="1" applyAlignment="1">
      <alignment horizontal="center" vertical="center" wrapText="1"/>
    </xf>
    <xf numFmtId="0" fontId="20" fillId="8" borderId="55" xfId="0" applyFont="1" applyFill="1" applyBorder="1" applyAlignment="1">
      <alignment horizontal="center" vertical="center" wrapText="1"/>
    </xf>
    <xf numFmtId="0" fontId="20" fillId="8" borderId="57" xfId="0" applyFont="1" applyFill="1" applyBorder="1" applyAlignment="1">
      <alignment horizontal="center" vertical="center" wrapText="1"/>
    </xf>
    <xf numFmtId="0" fontId="20" fillId="4" borderId="59" xfId="0" applyFont="1" applyFill="1" applyBorder="1" applyAlignment="1">
      <alignment horizontal="center" vertical="center" wrapText="1"/>
    </xf>
    <xf numFmtId="0" fontId="20" fillId="4" borderId="52" xfId="0" applyFont="1" applyFill="1" applyBorder="1" applyAlignment="1">
      <alignment horizontal="center" vertical="center" wrapText="1"/>
    </xf>
    <xf numFmtId="0" fontId="20" fillId="4" borderId="24" xfId="0" applyFont="1" applyFill="1" applyBorder="1" applyAlignment="1">
      <alignment horizontal="center" vertical="center" wrapText="1"/>
    </xf>
    <xf numFmtId="0" fontId="20" fillId="8" borderId="21" xfId="0" applyFont="1" applyFill="1" applyBorder="1" applyAlignment="1">
      <alignment horizontal="center" vertical="center" wrapText="1"/>
    </xf>
    <xf numFmtId="0" fontId="20" fillId="8" borderId="60" xfId="0" applyFont="1" applyFill="1" applyBorder="1" applyAlignment="1">
      <alignment horizontal="center" vertical="center" wrapText="1"/>
    </xf>
    <xf numFmtId="49" fontId="20" fillId="8" borderId="22" xfId="0" applyNumberFormat="1" applyFont="1" applyFill="1" applyBorder="1" applyAlignment="1">
      <alignment horizontal="center" vertical="center" wrapText="1"/>
    </xf>
    <xf numFmtId="0" fontId="20" fillId="8" borderId="58" xfId="0" applyFont="1" applyFill="1" applyBorder="1" applyAlignment="1">
      <alignment horizontal="center" vertical="center" wrapText="1"/>
    </xf>
    <xf numFmtId="49" fontId="20" fillId="4" borderId="5" xfId="0" applyNumberFormat="1" applyFont="1" applyFill="1" applyBorder="1" applyAlignment="1">
      <alignment horizontal="center" vertical="center" wrapText="1"/>
    </xf>
    <xf numFmtId="0" fontId="0" fillId="4" borderId="9" xfId="0" applyFill="1" applyBorder="1" applyAlignment="1">
      <alignment horizontal="left"/>
    </xf>
    <xf numFmtId="0" fontId="0" fillId="4" borderId="10" xfId="0" applyFill="1" applyBorder="1" applyAlignment="1">
      <alignment horizontal="left"/>
    </xf>
    <xf numFmtId="0" fontId="0" fillId="4" borderId="11" xfId="0" applyFill="1" applyBorder="1" applyAlignment="1">
      <alignment horizontal="left"/>
    </xf>
    <xf numFmtId="0" fontId="17" fillId="4" borderId="9" xfId="0" applyFont="1" applyFill="1" applyBorder="1" applyAlignment="1">
      <alignment horizontal="center" vertical="center"/>
    </xf>
    <xf numFmtId="0" fontId="17" fillId="4" borderId="10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44" fontId="3" fillId="4" borderId="15" xfId="0" applyNumberFormat="1" applyFont="1" applyFill="1" applyBorder="1" applyAlignment="1">
      <alignment horizontal="center" vertical="center"/>
    </xf>
    <xf numFmtId="8" fontId="3" fillId="4" borderId="15" xfId="0" applyNumberFormat="1" applyFont="1" applyFill="1" applyBorder="1" applyAlignment="1">
      <alignment horizontal="center" vertical="center"/>
    </xf>
  </cellXfs>
  <cellStyles count="9">
    <cellStyle name="Moeda" xfId="3" builtinId="4"/>
    <cellStyle name="Normal" xfId="0" builtinId="0"/>
    <cellStyle name="Normal 10" xfId="8" xr:uid="{00000000-0005-0000-0000-000002000000}"/>
    <cellStyle name="Normal 184" xfId="4" xr:uid="{00000000-0005-0000-0000-000003000000}"/>
    <cellStyle name="Normal 2" xfId="7" xr:uid="{00000000-0005-0000-0000-000004000000}"/>
    <cellStyle name="Normal 3" xfId="6" xr:uid="{00000000-0005-0000-0000-000005000000}"/>
    <cellStyle name="Porcentagem" xfId="1" builtinId="5"/>
    <cellStyle name="Porcentagem 2" xfId="5" xr:uid="{00000000-0005-0000-0000-000007000000}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619126</xdr:colOff>
      <xdr:row>0</xdr:row>
      <xdr:rowOff>0</xdr:rowOff>
    </xdr:from>
    <xdr:to>
      <xdr:col>3</xdr:col>
      <xdr:colOff>2166965</xdr:colOff>
      <xdr:row>0</xdr:row>
      <xdr:rowOff>1025403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A87019A-F54A-4378-88F8-1CAF2D16E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5126" y="0"/>
          <a:ext cx="1538314" cy="1010163"/>
        </a:xfrm>
        <a:prstGeom prst="rect">
          <a:avLst/>
        </a:prstGeom>
      </xdr:spPr>
    </xdr:pic>
    <xdr:clientData/>
  </xdr:twoCellAnchor>
  <xdr:twoCellAnchor>
    <xdr:from>
      <xdr:col>3</xdr:col>
      <xdr:colOff>2085975</xdr:colOff>
      <xdr:row>0</xdr:row>
      <xdr:rowOff>133350</xdr:rowOff>
    </xdr:from>
    <xdr:to>
      <xdr:col>4</xdr:col>
      <xdr:colOff>457200</xdr:colOff>
      <xdr:row>0</xdr:row>
      <xdr:rowOff>952500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CF7EEFA6-F677-4455-985D-372F953CFB67}"/>
            </a:ext>
          </a:extLst>
        </xdr:cNvPr>
        <xdr:cNvSpPr txBox="1">
          <a:spLocks noChangeArrowheads="1"/>
        </xdr:cNvSpPr>
      </xdr:nvSpPr>
      <xdr:spPr bwMode="auto">
        <a:xfrm>
          <a:off x="4371975" y="133350"/>
          <a:ext cx="38195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PREFEITURA MUNICIPAL DE DORES DO INDAIÁ</a:t>
          </a:r>
        </a:p>
        <a:p>
          <a:pPr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CNPJ: 18.301.010/0001-22</a:t>
          </a:r>
        </a:p>
        <a:p>
          <a:pPr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PRAÇA DO ROSÁRIO, Nº 268, BAIRRO ROSÁRIO</a:t>
          </a:r>
        </a:p>
        <a:p>
          <a:pPr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DORES DO INDAIÁ/MG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933450</xdr:colOff>
      <xdr:row>27</xdr:row>
      <xdr:rowOff>57150</xdr:rowOff>
    </xdr:from>
    <xdr:ext cx="5572125" cy="6477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3450" y="7372350"/>
          <a:ext cx="5572125" cy="6477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4</xdr:col>
      <xdr:colOff>50800</xdr:colOff>
      <xdr:row>0</xdr:row>
      <xdr:rowOff>47625</xdr:rowOff>
    </xdr:from>
    <xdr:to>
      <xdr:col>5</xdr:col>
      <xdr:colOff>95250</xdr:colOff>
      <xdr:row>0</xdr:row>
      <xdr:rowOff>1085850</xdr:rowOff>
    </xdr:to>
    <xdr:pic>
      <xdr:nvPicPr>
        <xdr:cNvPr id="3" name="Imagem 2" descr="C:\Users\pc\Desktop\Logo Brasão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47625"/>
          <a:ext cx="1076325" cy="1038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3095625</xdr:colOff>
      <xdr:row>0</xdr:row>
      <xdr:rowOff>0</xdr:rowOff>
    </xdr:from>
    <xdr:to>
      <xdr:col>4</xdr:col>
      <xdr:colOff>369794</xdr:colOff>
      <xdr:row>0</xdr:row>
      <xdr:rowOff>1143000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3454213" y="0"/>
          <a:ext cx="4188199" cy="11430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0" bIns="0" anchor="t"/>
        <a:lstStyle/>
        <a:p>
          <a:pPr algn="ctr">
            <a:spcAft>
              <a:spcPts val="0"/>
            </a:spcAft>
            <a:tabLst>
              <a:tab pos="1453515" algn="l"/>
            </a:tabLst>
          </a:pPr>
          <a:endParaRPr lang="pt-BR" sz="1200" kern="50">
            <a:effectLst/>
            <a:latin typeface="Times New Roman"/>
            <a:ea typeface="Arial"/>
          </a:endParaRPr>
        </a:p>
        <a:p>
          <a:pPr algn="ctr">
            <a:spcAft>
              <a:spcPts val="0"/>
            </a:spcAft>
            <a:tabLst>
              <a:tab pos="1453515" algn="l"/>
            </a:tabLst>
          </a:pPr>
          <a:r>
            <a:rPr lang="pt-BR" sz="1400" b="1" kern="50">
              <a:effectLst/>
              <a:latin typeface="Verdana"/>
              <a:ea typeface="Arial"/>
              <a:cs typeface="Arial"/>
            </a:rPr>
            <a:t>PREFEITURA MUNICIPAL DE DORES DO INDAIÁ</a:t>
          </a:r>
          <a:endParaRPr lang="pt-BR" sz="1400" kern="50">
            <a:effectLst/>
            <a:latin typeface="Times New Roman"/>
            <a:ea typeface="Arial"/>
          </a:endParaRPr>
        </a:p>
        <a:p>
          <a:pPr algn="ctr">
            <a:spcAft>
              <a:spcPts val="0"/>
            </a:spcAft>
            <a:tabLst>
              <a:tab pos="1453515" algn="l"/>
            </a:tabLst>
          </a:pPr>
          <a:r>
            <a:rPr lang="pt-BR" sz="1400" b="1" kern="50">
              <a:effectLst/>
              <a:latin typeface="Agency FB"/>
              <a:ea typeface="Arial"/>
              <a:cs typeface="Arial"/>
            </a:rPr>
            <a:t>Estado de Minas Gerais – CNPJ 18.301.010/0001-22</a:t>
          </a:r>
          <a:endParaRPr lang="pt-BR" sz="1400" kern="50">
            <a:effectLst/>
            <a:latin typeface="Times New Roman"/>
            <a:ea typeface="Arial"/>
          </a:endParaRPr>
        </a:p>
        <a:p>
          <a:pPr algn="ctr">
            <a:spcAft>
              <a:spcPts val="0"/>
            </a:spcAft>
            <a:tabLst>
              <a:tab pos="1453515" algn="l"/>
            </a:tabLst>
          </a:pPr>
          <a:r>
            <a:rPr lang="pt-BR" sz="1400" b="1" kern="50">
              <a:effectLst/>
              <a:latin typeface="Agency FB"/>
              <a:ea typeface="Arial"/>
              <a:cs typeface="Arial"/>
            </a:rPr>
            <a:t>Praça do Rosário, n.º268, Rosário, CEP 35.610-000</a:t>
          </a:r>
          <a:endParaRPr lang="pt-BR" sz="1400" kern="50">
            <a:effectLst/>
            <a:latin typeface="Times New Roman"/>
            <a:ea typeface="Arial"/>
          </a:endParaRPr>
        </a:p>
        <a:p>
          <a:pPr algn="l" rtl="0">
            <a:defRPr sz="1000"/>
          </a:pPr>
          <a:endParaRPr lang="pt-BR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894382</xdr:colOff>
      <xdr:row>0</xdr:row>
      <xdr:rowOff>0</xdr:rowOff>
    </xdr:from>
    <xdr:to>
      <xdr:col>1</xdr:col>
      <xdr:colOff>2419350</xdr:colOff>
      <xdr:row>0</xdr:row>
      <xdr:rowOff>996295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2970" y="0"/>
          <a:ext cx="1524968" cy="9962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eu%20Drive\Pedro%20Fonseca%20Engenharia\07_Processos%20Prefeitura\01_Projetos\02_Praca%20Abaete\PLE%20CAIX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"/>
      <sheetName val="Eventograma_e_Quantitativos"/>
      <sheetName val="Detalhamento"/>
      <sheetName val="Cronograma"/>
      <sheetName val="PLE"/>
      <sheetName val="Resumo_de_Acompanhamento"/>
      <sheetName val="CronoPrev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4"/>
  <sheetViews>
    <sheetView showGridLines="0" showZeros="0" tabSelected="1" view="pageBreakPreview" zoomScale="85" zoomScaleNormal="100" zoomScaleSheetLayoutView="85" workbookViewId="0">
      <selection activeCell="K9" sqref="K9"/>
    </sheetView>
  </sheetViews>
  <sheetFormatPr defaultColWidth="9.140625" defaultRowHeight="12.75" x14ac:dyDescent="0.2"/>
  <cols>
    <col min="1" max="1" width="5.85546875" style="1" bestFit="1" customWidth="1"/>
    <col min="2" max="2" width="13.28515625" style="2" bestFit="1" customWidth="1"/>
    <col min="3" max="3" width="15.140625" style="3" customWidth="1"/>
    <col min="4" max="4" width="81.7109375" style="1" bestFit="1" customWidth="1"/>
    <col min="5" max="5" width="9.140625" style="1"/>
    <col min="6" max="6" width="14.5703125" style="1" customWidth="1"/>
    <col min="7" max="7" width="13.85546875" style="3" customWidth="1"/>
    <col min="8" max="8" width="13.5703125" style="3" customWidth="1"/>
    <col min="9" max="9" width="16.7109375" style="38" bestFit="1" customWidth="1"/>
    <col min="10" max="10" width="12.7109375" style="1" bestFit="1" customWidth="1"/>
    <col min="11" max="16384" width="9.140625" style="1"/>
  </cols>
  <sheetData>
    <row r="1" spans="1:10" ht="84" customHeight="1" x14ac:dyDescent="0.2">
      <c r="A1" s="159"/>
      <c r="B1" s="160"/>
      <c r="C1" s="160"/>
      <c r="D1" s="160"/>
      <c r="E1" s="160"/>
      <c r="F1" s="160"/>
      <c r="G1" s="160"/>
      <c r="H1" s="160"/>
      <c r="I1" s="161"/>
    </row>
    <row r="2" spans="1:10" ht="15.75" x14ac:dyDescent="0.25">
      <c r="A2" s="163" t="s">
        <v>74</v>
      </c>
      <c r="B2" s="163"/>
      <c r="C2" s="163"/>
      <c r="D2" s="163"/>
      <c r="E2" s="163"/>
      <c r="F2" s="163"/>
      <c r="G2" s="163"/>
      <c r="H2" s="163"/>
      <c r="I2" s="163"/>
    </row>
    <row r="3" spans="1:10" ht="12.75" hidden="1" customHeight="1" x14ac:dyDescent="0.2">
      <c r="A3" s="164"/>
      <c r="B3" s="164"/>
      <c r="C3" s="164"/>
      <c r="D3" s="164"/>
      <c r="E3" s="164"/>
      <c r="F3" s="164"/>
      <c r="G3" s="164"/>
      <c r="H3" s="164"/>
      <c r="I3" s="164"/>
    </row>
    <row r="4" spans="1:10" ht="20.100000000000001" customHeight="1" x14ac:dyDescent="0.2">
      <c r="A4" s="165" t="s">
        <v>75</v>
      </c>
      <c r="B4" s="165"/>
      <c r="C4" s="165"/>
      <c r="D4" s="165"/>
      <c r="E4" s="165"/>
      <c r="F4" s="165"/>
      <c r="G4" s="165"/>
      <c r="H4" s="165"/>
      <c r="I4" s="165"/>
    </row>
    <row r="5" spans="1:10" ht="15.75" hidden="1" customHeight="1" x14ac:dyDescent="0.2">
      <c r="A5" s="8"/>
      <c r="B5" s="8"/>
      <c r="C5" s="8"/>
      <c r="D5" s="8"/>
      <c r="E5" s="8"/>
      <c r="F5" s="8"/>
      <c r="G5" s="8"/>
      <c r="H5" s="8"/>
      <c r="I5" s="33"/>
    </row>
    <row r="6" spans="1:10" ht="20.100000000000001" customHeight="1" x14ac:dyDescent="0.2">
      <c r="A6" s="162" t="s">
        <v>15</v>
      </c>
      <c r="B6" s="162"/>
      <c r="C6" s="162"/>
      <c r="D6" s="162"/>
      <c r="E6" s="162"/>
      <c r="F6" s="162"/>
      <c r="G6" s="162" t="s">
        <v>16</v>
      </c>
      <c r="H6" s="162"/>
      <c r="I6" s="162"/>
    </row>
    <row r="7" spans="1:10" ht="20.100000000000001" customHeight="1" x14ac:dyDescent="0.2">
      <c r="A7" s="166" t="s">
        <v>159</v>
      </c>
      <c r="B7" s="166"/>
      <c r="C7" s="166"/>
      <c r="D7" s="166"/>
      <c r="E7" s="166"/>
      <c r="F7" s="166"/>
      <c r="G7" s="167" t="s">
        <v>203</v>
      </c>
      <c r="H7" s="167"/>
      <c r="I7" s="167"/>
    </row>
    <row r="8" spans="1:10" ht="20.100000000000001" customHeight="1" x14ac:dyDescent="0.2">
      <c r="A8" s="167" t="s">
        <v>160</v>
      </c>
      <c r="B8" s="167"/>
      <c r="C8" s="167"/>
      <c r="D8" s="167"/>
      <c r="E8" s="167"/>
      <c r="F8" s="162" t="s">
        <v>11</v>
      </c>
      <c r="G8" s="162"/>
      <c r="H8" s="162"/>
      <c r="I8" s="162"/>
    </row>
    <row r="9" spans="1:10" ht="20.100000000000001" customHeight="1" x14ac:dyDescent="0.2">
      <c r="A9" s="167" t="s">
        <v>199</v>
      </c>
      <c r="B9" s="167"/>
      <c r="C9" s="167"/>
      <c r="D9" s="167"/>
      <c r="E9" s="167"/>
      <c r="F9" s="168" t="s">
        <v>7</v>
      </c>
      <c r="G9" s="168" t="s">
        <v>5</v>
      </c>
      <c r="H9" s="71" t="s">
        <v>17</v>
      </c>
      <c r="I9" s="70" t="s">
        <v>6</v>
      </c>
    </row>
    <row r="10" spans="1:10" ht="20.100000000000001" customHeight="1" x14ac:dyDescent="0.2">
      <c r="A10" s="152" t="s">
        <v>202</v>
      </c>
      <c r="B10" s="152"/>
      <c r="C10" s="152"/>
      <c r="D10" s="152"/>
      <c r="E10" s="152"/>
      <c r="F10" s="168"/>
      <c r="G10" s="168"/>
      <c r="H10" s="71" t="s">
        <v>8</v>
      </c>
      <c r="I10" s="77">
        <f>BDI!E23</f>
        <v>0.23620000000000002</v>
      </c>
    </row>
    <row r="11" spans="1:10" ht="24.75" hidden="1" customHeight="1" x14ac:dyDescent="0.2">
      <c r="A11" s="156"/>
      <c r="B11" s="156"/>
      <c r="C11" s="156"/>
      <c r="D11" s="156"/>
      <c r="E11" s="156"/>
      <c r="F11" s="156"/>
      <c r="G11" s="156"/>
      <c r="H11" s="156"/>
      <c r="I11" s="156"/>
    </row>
    <row r="12" spans="1:10" ht="38.25" x14ac:dyDescent="0.2">
      <c r="A12" s="72" t="s">
        <v>0</v>
      </c>
      <c r="B12" s="153" t="s">
        <v>4</v>
      </c>
      <c r="C12" s="153"/>
      <c r="D12" s="72" t="s">
        <v>1</v>
      </c>
      <c r="E12" s="72" t="s">
        <v>3</v>
      </c>
      <c r="F12" s="72" t="s">
        <v>2</v>
      </c>
      <c r="G12" s="9" t="s">
        <v>12</v>
      </c>
      <c r="H12" s="9" t="s">
        <v>13</v>
      </c>
      <c r="I12" s="34" t="s">
        <v>9</v>
      </c>
    </row>
    <row r="13" spans="1:10" ht="13.5" customHeight="1" x14ac:dyDescent="0.2">
      <c r="A13" s="4">
        <v>1</v>
      </c>
      <c r="B13" s="7"/>
      <c r="C13" s="7"/>
      <c r="D13" s="7" t="s">
        <v>88</v>
      </c>
      <c r="E13" s="7"/>
      <c r="F13" s="7"/>
      <c r="G13" s="32"/>
      <c r="H13" s="32"/>
      <c r="I13" s="39">
        <f>I14</f>
        <v>1429.73</v>
      </c>
    </row>
    <row r="14" spans="1:10" ht="81" x14ac:dyDescent="0.2">
      <c r="A14" s="66" t="s">
        <v>79</v>
      </c>
      <c r="B14" s="67" t="s">
        <v>87</v>
      </c>
      <c r="C14" s="67" t="s">
        <v>77</v>
      </c>
      <c r="D14" s="68" t="s">
        <v>86</v>
      </c>
      <c r="E14" s="5" t="s">
        <v>78</v>
      </c>
      <c r="F14" s="69">
        <v>1</v>
      </c>
      <c r="G14" s="64">
        <v>1156.55</v>
      </c>
      <c r="H14" s="6">
        <f>ROUND(G14+(G14*$I$10),2)</f>
        <v>1429.73</v>
      </c>
      <c r="I14" s="6">
        <f>H14*F14</f>
        <v>1429.73</v>
      </c>
      <c r="J14" s="110">
        <f>I14/I$42</f>
        <v>1.6447854774911418E-2</v>
      </c>
    </row>
    <row r="15" spans="1:10" ht="13.5" x14ac:dyDescent="0.2">
      <c r="A15" s="78">
        <v>2</v>
      </c>
      <c r="B15" s="93"/>
      <c r="C15" s="93"/>
      <c r="D15" s="80" t="s">
        <v>89</v>
      </c>
      <c r="E15" s="99"/>
      <c r="F15" s="94"/>
      <c r="G15" s="95"/>
      <c r="H15" s="96"/>
      <c r="I15" s="107">
        <f>SUM(I16:I18)</f>
        <v>2587.5442000000003</v>
      </c>
      <c r="J15" s="110"/>
    </row>
    <row r="16" spans="1:10" ht="40.5" x14ac:dyDescent="0.2">
      <c r="A16" s="102" t="s">
        <v>80</v>
      </c>
      <c r="B16" s="87" t="s">
        <v>126</v>
      </c>
      <c r="C16" s="87" t="s">
        <v>77</v>
      </c>
      <c r="D16" s="88" t="s">
        <v>127</v>
      </c>
      <c r="E16" s="5" t="s">
        <v>93</v>
      </c>
      <c r="F16" s="89">
        <v>0.28999999999999998</v>
      </c>
      <c r="G16" s="64">
        <v>327.39</v>
      </c>
      <c r="H16" s="6">
        <f t="shared" ref="H16" si="0">ROUND(G16+(G16*$I$10),2)</f>
        <v>404.72</v>
      </c>
      <c r="I16" s="6">
        <f t="shared" ref="I16" si="1">H16*F16</f>
        <v>117.36879999999999</v>
      </c>
      <c r="J16" s="110">
        <f t="shared" ref="J16:J41" si="2">I16/I$42</f>
        <v>1.3502304473611262E-3</v>
      </c>
    </row>
    <row r="17" spans="1:10" ht="27" x14ac:dyDescent="0.2">
      <c r="A17" s="86" t="s">
        <v>81</v>
      </c>
      <c r="B17" s="87" t="s">
        <v>91</v>
      </c>
      <c r="C17" s="87" t="s">
        <v>77</v>
      </c>
      <c r="D17" s="88" t="s">
        <v>92</v>
      </c>
      <c r="E17" s="5" t="s">
        <v>93</v>
      </c>
      <c r="F17" s="89">
        <v>2.31</v>
      </c>
      <c r="G17" s="64">
        <v>77.290000000000006</v>
      </c>
      <c r="H17" s="6">
        <f t="shared" ref="H17:H24" si="3">ROUND(G17+(G17*$I$10),2)</f>
        <v>95.55</v>
      </c>
      <c r="I17" s="6">
        <f t="shared" ref="I17:I24" si="4">H17*F17</f>
        <v>220.72049999999999</v>
      </c>
      <c r="J17" s="110">
        <f t="shared" si="2"/>
        <v>2.5392058149761392E-3</v>
      </c>
    </row>
    <row r="18" spans="1:10" ht="40.5" x14ac:dyDescent="0.2">
      <c r="A18" s="86" t="s">
        <v>94</v>
      </c>
      <c r="B18" s="87" t="s">
        <v>97</v>
      </c>
      <c r="C18" s="87" t="s">
        <v>77</v>
      </c>
      <c r="D18" s="88" t="s">
        <v>98</v>
      </c>
      <c r="E18" s="5" t="s">
        <v>93</v>
      </c>
      <c r="F18" s="89">
        <v>2.31</v>
      </c>
      <c r="G18" s="64">
        <v>787.73</v>
      </c>
      <c r="H18" s="6">
        <f t="shared" si="3"/>
        <v>973.79</v>
      </c>
      <c r="I18" s="6">
        <f t="shared" si="4"/>
        <v>2249.4549000000002</v>
      </c>
      <c r="J18" s="110">
        <f t="shared" si="2"/>
        <v>2.5878108116856251E-2</v>
      </c>
    </row>
    <row r="19" spans="1:10" ht="13.5" customHeight="1" x14ac:dyDescent="0.2">
      <c r="A19" s="78">
        <v>3</v>
      </c>
      <c r="B19" s="79"/>
      <c r="C19" s="79"/>
      <c r="D19" s="80" t="s">
        <v>100</v>
      </c>
      <c r="E19" s="99"/>
      <c r="F19" s="94"/>
      <c r="G19" s="95"/>
      <c r="H19" s="96"/>
      <c r="I19" s="107">
        <f>SUM(I20:I21)</f>
        <v>44204.448799999998</v>
      </c>
      <c r="J19" s="110"/>
    </row>
    <row r="20" spans="1:10" ht="51" x14ac:dyDescent="0.2">
      <c r="A20" s="86" t="s">
        <v>82</v>
      </c>
      <c r="B20" s="87" t="s">
        <v>102</v>
      </c>
      <c r="C20" s="67" t="s">
        <v>77</v>
      </c>
      <c r="D20" s="100" t="s">
        <v>103</v>
      </c>
      <c r="E20" s="5" t="s">
        <v>104</v>
      </c>
      <c r="F20" s="89">
        <v>1199.98</v>
      </c>
      <c r="G20" s="64">
        <v>26.52</v>
      </c>
      <c r="H20" s="6">
        <f t="shared" si="3"/>
        <v>32.78</v>
      </c>
      <c r="I20" s="6">
        <f t="shared" si="4"/>
        <v>39335.344400000002</v>
      </c>
      <c r="J20" s="110">
        <f t="shared" si="2"/>
        <v>0.45252042848112939</v>
      </c>
    </row>
    <row r="21" spans="1:10" ht="42" customHeight="1" x14ac:dyDescent="0.2">
      <c r="A21" s="86" t="s">
        <v>101</v>
      </c>
      <c r="B21" s="87" t="s">
        <v>108</v>
      </c>
      <c r="C21" s="67" t="s">
        <v>77</v>
      </c>
      <c r="D21" s="88" t="s">
        <v>109</v>
      </c>
      <c r="E21" s="5" t="s">
        <v>76</v>
      </c>
      <c r="F21" s="89">
        <v>108.54</v>
      </c>
      <c r="G21" s="64">
        <v>36.29</v>
      </c>
      <c r="H21" s="6">
        <f t="shared" si="3"/>
        <v>44.86</v>
      </c>
      <c r="I21" s="6">
        <f t="shared" si="4"/>
        <v>4869.1044000000002</v>
      </c>
      <c r="J21" s="110">
        <f t="shared" si="2"/>
        <v>5.6014997275766892E-2</v>
      </c>
    </row>
    <row r="22" spans="1:10" ht="13.5" x14ac:dyDescent="0.2">
      <c r="A22" s="78">
        <v>4</v>
      </c>
      <c r="B22" s="93"/>
      <c r="C22" s="93"/>
      <c r="D22" s="80" t="s">
        <v>111</v>
      </c>
      <c r="E22" s="99"/>
      <c r="F22" s="94"/>
      <c r="G22" s="95"/>
      <c r="H22" s="96"/>
      <c r="I22" s="107">
        <f>SUM(I23:I24)</f>
        <v>21255.760399999999</v>
      </c>
      <c r="J22" s="110"/>
    </row>
    <row r="23" spans="1:10" ht="40.5" x14ac:dyDescent="0.2">
      <c r="A23" s="86" t="s">
        <v>83</v>
      </c>
      <c r="B23" s="67" t="s">
        <v>115</v>
      </c>
      <c r="C23" s="67" t="s">
        <v>39</v>
      </c>
      <c r="D23" s="68" t="s">
        <v>116</v>
      </c>
      <c r="E23" s="5" t="s">
        <v>76</v>
      </c>
      <c r="F23" s="69">
        <v>4.88</v>
      </c>
      <c r="G23" s="64">
        <v>72.040000000000006</v>
      </c>
      <c r="H23" s="6">
        <f t="shared" si="3"/>
        <v>89.06</v>
      </c>
      <c r="I23" s="6">
        <f t="shared" si="4"/>
        <v>434.61279999999999</v>
      </c>
      <c r="J23" s="110">
        <f t="shared" si="2"/>
        <v>4.9998588668613104E-3</v>
      </c>
    </row>
    <row r="24" spans="1:10" ht="67.5" x14ac:dyDescent="0.2">
      <c r="A24" s="86" t="s">
        <v>112</v>
      </c>
      <c r="B24" s="67" t="s">
        <v>113</v>
      </c>
      <c r="C24" s="67" t="s">
        <v>77</v>
      </c>
      <c r="D24" s="88" t="s">
        <v>114</v>
      </c>
      <c r="E24" s="5" t="s">
        <v>76</v>
      </c>
      <c r="F24" s="69">
        <v>103.66</v>
      </c>
      <c r="G24" s="64">
        <v>162.47999999999999</v>
      </c>
      <c r="H24" s="6">
        <f t="shared" si="3"/>
        <v>200.86</v>
      </c>
      <c r="I24" s="6">
        <f t="shared" si="4"/>
        <v>20821.1476</v>
      </c>
      <c r="J24" s="110">
        <f t="shared" si="2"/>
        <v>0.23952998955872465</v>
      </c>
    </row>
    <row r="25" spans="1:10" ht="13.5" x14ac:dyDescent="0.2">
      <c r="A25" s="78">
        <v>5</v>
      </c>
      <c r="B25" s="93"/>
      <c r="C25" s="93"/>
      <c r="D25" s="80" t="s">
        <v>165</v>
      </c>
      <c r="E25" s="99"/>
      <c r="F25" s="94"/>
      <c r="G25" s="95"/>
      <c r="H25" s="96"/>
      <c r="I25" s="107">
        <f>SUM(I26:I34)</f>
        <v>13620.3797</v>
      </c>
      <c r="J25" s="110"/>
    </row>
    <row r="26" spans="1:10" ht="40.5" x14ac:dyDescent="0.2">
      <c r="A26" s="86" t="s">
        <v>84</v>
      </c>
      <c r="B26" s="67" t="s">
        <v>122</v>
      </c>
      <c r="C26" s="67" t="s">
        <v>77</v>
      </c>
      <c r="D26" s="88" t="s">
        <v>123</v>
      </c>
      <c r="E26" s="5" t="s">
        <v>124</v>
      </c>
      <c r="F26" s="69">
        <v>57</v>
      </c>
      <c r="G26" s="64">
        <v>44.71</v>
      </c>
      <c r="H26" s="6">
        <f t="shared" ref="H26:H36" si="5">ROUND(G26+(G26*$I$10),2)</f>
        <v>55.27</v>
      </c>
      <c r="I26" s="6">
        <f t="shared" ref="I26:I36" si="6">H26*F26</f>
        <v>3150.3900000000003</v>
      </c>
      <c r="J26" s="110">
        <f t="shared" si="2"/>
        <v>3.6242617280418811E-2</v>
      </c>
    </row>
    <row r="27" spans="1:10" ht="27" x14ac:dyDescent="0.2">
      <c r="A27" s="86" t="s">
        <v>85</v>
      </c>
      <c r="B27" s="67" t="s">
        <v>166</v>
      </c>
      <c r="C27" s="67" t="s">
        <v>77</v>
      </c>
      <c r="D27" s="88" t="s">
        <v>167</v>
      </c>
      <c r="E27" s="5" t="s">
        <v>124</v>
      </c>
      <c r="F27" s="69">
        <v>28.15</v>
      </c>
      <c r="G27" s="64">
        <v>93.55</v>
      </c>
      <c r="H27" s="6">
        <f t="shared" si="5"/>
        <v>115.65</v>
      </c>
      <c r="I27" s="6">
        <f t="shared" si="6"/>
        <v>3255.5475000000001</v>
      </c>
      <c r="J27" s="110">
        <f t="shared" si="2"/>
        <v>3.7452366875442164E-2</v>
      </c>
    </row>
    <row r="28" spans="1:10" ht="40.5" x14ac:dyDescent="0.2">
      <c r="A28" s="86" t="s">
        <v>179</v>
      </c>
      <c r="B28" s="87" t="s">
        <v>176</v>
      </c>
      <c r="C28" s="87" t="s">
        <v>39</v>
      </c>
      <c r="D28" s="88" t="s">
        <v>177</v>
      </c>
      <c r="E28" s="5" t="s">
        <v>78</v>
      </c>
      <c r="F28" s="89">
        <v>14</v>
      </c>
      <c r="G28" s="64">
        <v>31.63</v>
      </c>
      <c r="H28" s="6">
        <f t="shared" si="5"/>
        <v>39.1</v>
      </c>
      <c r="I28" s="6">
        <f t="shared" si="6"/>
        <v>547.4</v>
      </c>
      <c r="J28" s="110">
        <f t="shared" si="2"/>
        <v>6.2973818159977827E-3</v>
      </c>
    </row>
    <row r="29" spans="1:10" ht="40.5" x14ac:dyDescent="0.2">
      <c r="A29" s="86" t="s">
        <v>182</v>
      </c>
      <c r="B29" s="87" t="s">
        <v>174</v>
      </c>
      <c r="C29" s="67" t="s">
        <v>77</v>
      </c>
      <c r="D29" s="88" t="s">
        <v>175</v>
      </c>
      <c r="E29" s="5" t="s">
        <v>124</v>
      </c>
      <c r="F29" s="89">
        <v>20.059999999999999</v>
      </c>
      <c r="G29" s="64">
        <v>37.31</v>
      </c>
      <c r="H29" s="6">
        <f t="shared" si="5"/>
        <v>46.12</v>
      </c>
      <c r="I29" s="6">
        <f t="shared" si="6"/>
        <v>925.16719999999987</v>
      </c>
      <c r="J29" s="110">
        <f t="shared" si="2"/>
        <v>1.0643279324146115E-2</v>
      </c>
    </row>
    <row r="30" spans="1:10" ht="54" x14ac:dyDescent="0.2">
      <c r="A30" s="86" t="s">
        <v>183</v>
      </c>
      <c r="B30" s="67" t="s">
        <v>168</v>
      </c>
      <c r="C30" s="67" t="s">
        <v>77</v>
      </c>
      <c r="D30" s="88" t="s">
        <v>169</v>
      </c>
      <c r="E30" s="5" t="s">
        <v>78</v>
      </c>
      <c r="F30" s="69">
        <v>4</v>
      </c>
      <c r="G30" s="64">
        <v>424.11</v>
      </c>
      <c r="H30" s="6">
        <f t="shared" si="5"/>
        <v>524.28</v>
      </c>
      <c r="I30" s="6">
        <f t="shared" si="6"/>
        <v>2097.12</v>
      </c>
      <c r="J30" s="110">
        <f t="shared" si="2"/>
        <v>2.4125621764642436E-2</v>
      </c>
    </row>
    <row r="31" spans="1:10" ht="54" x14ac:dyDescent="0.2">
      <c r="A31" s="86" t="s">
        <v>184</v>
      </c>
      <c r="B31" s="67" t="s">
        <v>170</v>
      </c>
      <c r="C31" s="67" t="s">
        <v>77</v>
      </c>
      <c r="D31" s="88" t="s">
        <v>171</v>
      </c>
      <c r="E31" s="5" t="s">
        <v>78</v>
      </c>
      <c r="F31" s="69">
        <v>3</v>
      </c>
      <c r="G31" s="64">
        <v>721.92</v>
      </c>
      <c r="H31" s="6">
        <f t="shared" si="5"/>
        <v>892.44</v>
      </c>
      <c r="I31" s="6">
        <f t="shared" si="6"/>
        <v>2677.32</v>
      </c>
      <c r="J31" s="110">
        <f t="shared" si="2"/>
        <v>3.0800340306187769E-2</v>
      </c>
    </row>
    <row r="32" spans="1:10" ht="40.5" x14ac:dyDescent="0.2">
      <c r="A32" s="86" t="s">
        <v>185</v>
      </c>
      <c r="B32" s="87" t="s">
        <v>126</v>
      </c>
      <c r="C32" s="87" t="s">
        <v>77</v>
      </c>
      <c r="D32" s="88" t="s">
        <v>127</v>
      </c>
      <c r="E32" s="5" t="s">
        <v>93</v>
      </c>
      <c r="F32" s="69">
        <v>0.55000000000000004</v>
      </c>
      <c r="G32" s="64">
        <v>327.39</v>
      </c>
      <c r="H32" s="6">
        <f t="shared" si="5"/>
        <v>404.72</v>
      </c>
      <c r="I32" s="6">
        <f t="shared" si="6"/>
        <v>222.59600000000003</v>
      </c>
      <c r="J32" s="110">
        <f t="shared" si="2"/>
        <v>2.5607818829262744E-3</v>
      </c>
    </row>
    <row r="33" spans="1:10" ht="27" x14ac:dyDescent="0.2">
      <c r="A33" s="86" t="s">
        <v>186</v>
      </c>
      <c r="B33" s="87" t="s">
        <v>91</v>
      </c>
      <c r="C33" s="87" t="s">
        <v>77</v>
      </c>
      <c r="D33" s="88" t="s">
        <v>92</v>
      </c>
      <c r="E33" s="5" t="s">
        <v>93</v>
      </c>
      <c r="F33" s="89">
        <v>2.19</v>
      </c>
      <c r="G33" s="64">
        <v>77.290000000000006</v>
      </c>
      <c r="H33" s="6">
        <f t="shared" si="5"/>
        <v>95.55</v>
      </c>
      <c r="I33" s="6">
        <f t="shared" si="6"/>
        <v>209.25449999999998</v>
      </c>
      <c r="J33" s="110">
        <f t="shared" si="2"/>
        <v>2.4072990193929628E-3</v>
      </c>
    </row>
    <row r="34" spans="1:10" ht="40.5" x14ac:dyDescent="0.2">
      <c r="A34" s="86" t="s">
        <v>187</v>
      </c>
      <c r="B34" s="87" t="s">
        <v>97</v>
      </c>
      <c r="C34" s="87" t="s">
        <v>77</v>
      </c>
      <c r="D34" s="88" t="s">
        <v>98</v>
      </c>
      <c r="E34" s="5" t="s">
        <v>93</v>
      </c>
      <c r="F34" s="89">
        <v>0.55000000000000004</v>
      </c>
      <c r="G34" s="64">
        <v>787.73</v>
      </c>
      <c r="H34" s="6">
        <f t="shared" si="5"/>
        <v>973.79</v>
      </c>
      <c r="I34" s="6">
        <f t="shared" si="6"/>
        <v>535.58450000000005</v>
      </c>
      <c r="J34" s="110">
        <f t="shared" si="2"/>
        <v>6.1614543135372025E-3</v>
      </c>
    </row>
    <row r="35" spans="1:10" ht="15.75" customHeight="1" x14ac:dyDescent="0.2">
      <c r="A35" s="78">
        <v>6</v>
      </c>
      <c r="B35" s="79"/>
      <c r="C35" s="79"/>
      <c r="D35" s="80" t="s">
        <v>131</v>
      </c>
      <c r="E35" s="83"/>
      <c r="F35" s="81"/>
      <c r="G35" s="82"/>
      <c r="H35" s="96"/>
      <c r="I35" s="107">
        <f>SUM(I36:I41)</f>
        <v>3827.1505000000002</v>
      </c>
      <c r="J35" s="110"/>
    </row>
    <row r="36" spans="1:10" ht="36" customHeight="1" x14ac:dyDescent="0.2">
      <c r="A36" s="66" t="s">
        <v>132</v>
      </c>
      <c r="B36" s="67" t="s">
        <v>138</v>
      </c>
      <c r="C36" s="67" t="s">
        <v>77</v>
      </c>
      <c r="D36" s="68" t="s">
        <v>139</v>
      </c>
      <c r="E36" s="65" t="s">
        <v>124</v>
      </c>
      <c r="F36" s="69">
        <v>63.85</v>
      </c>
      <c r="G36" s="64">
        <v>22.29</v>
      </c>
      <c r="H36" s="6">
        <f t="shared" si="5"/>
        <v>27.55</v>
      </c>
      <c r="I36" s="6">
        <f t="shared" si="6"/>
        <v>1759.0675000000001</v>
      </c>
      <c r="J36" s="110">
        <f t="shared" si="2"/>
        <v>2.0236608855704569E-2</v>
      </c>
    </row>
    <row r="37" spans="1:10" ht="46.5" customHeight="1" x14ac:dyDescent="0.2">
      <c r="A37" s="66" t="s">
        <v>133</v>
      </c>
      <c r="B37" s="67" t="s">
        <v>140</v>
      </c>
      <c r="C37" s="67" t="s">
        <v>77</v>
      </c>
      <c r="D37" s="68" t="s">
        <v>141</v>
      </c>
      <c r="E37" s="65" t="s">
        <v>78</v>
      </c>
      <c r="F37" s="69">
        <v>2</v>
      </c>
      <c r="G37" s="64">
        <v>35.869999999999997</v>
      </c>
      <c r="H37" s="6">
        <f t="shared" ref="H37:H41" si="7">ROUND(G37+(G37*$I$10),2)</f>
        <v>44.34</v>
      </c>
      <c r="I37" s="6">
        <f t="shared" ref="I37:I41" si="8">H37*F37</f>
        <v>88.68</v>
      </c>
      <c r="J37" s="110">
        <f t="shared" si="2"/>
        <v>1.0201896591937952E-3</v>
      </c>
    </row>
    <row r="38" spans="1:10" ht="53.25" customHeight="1" x14ac:dyDescent="0.2">
      <c r="A38" s="66" t="s">
        <v>134</v>
      </c>
      <c r="B38" s="67" t="s">
        <v>142</v>
      </c>
      <c r="C38" s="67" t="s">
        <v>77</v>
      </c>
      <c r="D38" s="68" t="s">
        <v>143</v>
      </c>
      <c r="E38" s="65" t="s">
        <v>78</v>
      </c>
      <c r="F38" s="69">
        <v>3</v>
      </c>
      <c r="G38" s="64">
        <v>24.69</v>
      </c>
      <c r="H38" s="6">
        <f t="shared" si="7"/>
        <v>30.52</v>
      </c>
      <c r="I38" s="6">
        <f t="shared" si="8"/>
        <v>91.56</v>
      </c>
      <c r="J38" s="110">
        <f t="shared" si="2"/>
        <v>1.0533216643638236E-3</v>
      </c>
    </row>
    <row r="39" spans="1:10" ht="42" customHeight="1" x14ac:dyDescent="0.2">
      <c r="A39" s="66" t="s">
        <v>135</v>
      </c>
      <c r="B39" s="67" t="s">
        <v>149</v>
      </c>
      <c r="C39" s="67" t="s">
        <v>77</v>
      </c>
      <c r="D39" s="68" t="s">
        <v>148</v>
      </c>
      <c r="E39" s="65" t="s">
        <v>124</v>
      </c>
      <c r="F39" s="69">
        <v>147.69999999999999</v>
      </c>
      <c r="G39" s="64">
        <v>4.5999999999999996</v>
      </c>
      <c r="H39" s="6">
        <f t="shared" si="7"/>
        <v>5.69</v>
      </c>
      <c r="I39" s="6">
        <f t="shared" si="8"/>
        <v>840.41300000000001</v>
      </c>
      <c r="J39" s="110">
        <f t="shared" si="2"/>
        <v>9.6682527294997163E-3</v>
      </c>
    </row>
    <row r="40" spans="1:10" ht="42.75" customHeight="1" x14ac:dyDescent="0.2">
      <c r="A40" s="66" t="s">
        <v>136</v>
      </c>
      <c r="B40" s="67" t="s">
        <v>151</v>
      </c>
      <c r="C40" s="67" t="s">
        <v>77</v>
      </c>
      <c r="D40" s="68" t="s">
        <v>152</v>
      </c>
      <c r="E40" s="65" t="s">
        <v>78</v>
      </c>
      <c r="F40" s="69">
        <v>4</v>
      </c>
      <c r="G40" s="64">
        <v>207.28</v>
      </c>
      <c r="H40" s="6">
        <f t="shared" si="7"/>
        <v>256.24</v>
      </c>
      <c r="I40" s="6">
        <f t="shared" si="8"/>
        <v>1024.96</v>
      </c>
      <c r="J40" s="110">
        <f t="shared" si="2"/>
        <v>1.1791312506622374E-2</v>
      </c>
    </row>
    <row r="41" spans="1:10" ht="36" customHeight="1" x14ac:dyDescent="0.2">
      <c r="A41" s="66" t="s">
        <v>137</v>
      </c>
      <c r="B41" s="67" t="s">
        <v>155</v>
      </c>
      <c r="C41" s="67" t="s">
        <v>77</v>
      </c>
      <c r="D41" s="106" t="s">
        <v>156</v>
      </c>
      <c r="E41" s="65" t="s">
        <v>78</v>
      </c>
      <c r="F41" s="69">
        <v>1</v>
      </c>
      <c r="G41" s="64">
        <v>18.18</v>
      </c>
      <c r="H41" s="6">
        <f t="shared" si="7"/>
        <v>22.47</v>
      </c>
      <c r="I41" s="6">
        <f t="shared" si="8"/>
        <v>22.47</v>
      </c>
      <c r="J41" s="110">
        <f t="shared" si="2"/>
        <v>2.5849866533699336E-4</v>
      </c>
    </row>
    <row r="42" spans="1:10" ht="23.25" customHeight="1" x14ac:dyDescent="0.2">
      <c r="A42" s="154" t="s">
        <v>14</v>
      </c>
      <c r="B42" s="154"/>
      <c r="C42" s="154"/>
      <c r="D42" s="154"/>
      <c r="E42" s="154"/>
      <c r="F42" s="154"/>
      <c r="G42" s="154"/>
      <c r="H42" s="154"/>
      <c r="I42" s="39">
        <f>I13+I15+I19+I22+I25+I35</f>
        <v>86925.013600000006</v>
      </c>
      <c r="J42" s="110">
        <f>SUM(J14:J41)</f>
        <v>0.99999999999999978</v>
      </c>
    </row>
    <row r="43" spans="1:10" x14ac:dyDescent="0.2">
      <c r="A43" s="10"/>
      <c r="B43" s="10"/>
      <c r="C43" s="10"/>
      <c r="D43" s="10"/>
      <c r="E43" s="10"/>
      <c r="F43" s="10"/>
      <c r="G43" s="10"/>
      <c r="H43" s="10"/>
      <c r="I43" s="35"/>
    </row>
    <row r="44" spans="1:10" x14ac:dyDescent="0.2">
      <c r="A44" s="11"/>
      <c r="C44" s="2"/>
      <c r="D44" s="11"/>
      <c r="E44" s="11"/>
      <c r="F44" s="11"/>
      <c r="G44" s="2"/>
      <c r="H44" s="2"/>
      <c r="I44" s="36"/>
    </row>
    <row r="45" spans="1:10" x14ac:dyDescent="0.2">
      <c r="A45" s="11"/>
      <c r="B45" s="155"/>
      <c r="C45" s="155"/>
      <c r="D45" s="155"/>
      <c r="E45" s="11"/>
      <c r="F45" s="155" t="s">
        <v>18</v>
      </c>
      <c r="G45" s="155"/>
      <c r="H45" s="2"/>
      <c r="I45" s="36"/>
    </row>
    <row r="46" spans="1:10" x14ac:dyDescent="0.2">
      <c r="A46" s="12"/>
      <c r="B46" s="151" t="s">
        <v>19</v>
      </c>
      <c r="C46" s="151"/>
      <c r="D46" s="151"/>
      <c r="E46" s="12"/>
      <c r="F46" s="151" t="s">
        <v>10</v>
      </c>
      <c r="G46" s="151"/>
      <c r="H46" s="13"/>
      <c r="I46" s="37"/>
    </row>
    <row r="47" spans="1:10" x14ac:dyDescent="0.2">
      <c r="B47" s="157" t="s">
        <v>161</v>
      </c>
      <c r="C47" s="157"/>
      <c r="D47" s="157"/>
      <c r="F47" s="158"/>
      <c r="G47" s="158"/>
    </row>
    <row r="56" ht="18" customHeight="1" x14ac:dyDescent="0.2"/>
    <row r="61" ht="14.25" customHeight="1" x14ac:dyDescent="0.2"/>
    <row r="62" ht="11.25" customHeight="1" x14ac:dyDescent="0.2"/>
    <row r="63" ht="11.25" customHeight="1" x14ac:dyDescent="0.2"/>
    <row r="71" ht="11.25" customHeight="1" x14ac:dyDescent="0.2"/>
    <row r="72" ht="12" customHeight="1" x14ac:dyDescent="0.2"/>
    <row r="73" ht="14.1" customHeight="1" x14ac:dyDescent="0.2"/>
    <row r="74" ht="4.5" customHeight="1" x14ac:dyDescent="0.2"/>
  </sheetData>
  <mergeCells count="23">
    <mergeCell ref="B47:D47"/>
    <mergeCell ref="F47:G47"/>
    <mergeCell ref="A1:I1"/>
    <mergeCell ref="A6:F6"/>
    <mergeCell ref="G6:I6"/>
    <mergeCell ref="A2:I2"/>
    <mergeCell ref="A3:I3"/>
    <mergeCell ref="A4:I4"/>
    <mergeCell ref="A7:F7"/>
    <mergeCell ref="G7:I7"/>
    <mergeCell ref="A8:E8"/>
    <mergeCell ref="F8:I8"/>
    <mergeCell ref="A9:E9"/>
    <mergeCell ref="F9:F10"/>
    <mergeCell ref="G9:G10"/>
    <mergeCell ref="B46:D46"/>
    <mergeCell ref="F46:G46"/>
    <mergeCell ref="A10:E10"/>
    <mergeCell ref="B12:C12"/>
    <mergeCell ref="A42:H42"/>
    <mergeCell ref="B45:D45"/>
    <mergeCell ref="F45:G45"/>
    <mergeCell ref="A11:I11"/>
  </mergeCells>
  <phoneticPr fontId="16" type="noConversion"/>
  <pageMargins left="0.25" right="0.25" top="0.75" bottom="0.75" header="0.3" footer="0.3"/>
  <pageSetup paperSize="9" scale="55" fitToHeight="0" orientation="portrait" verticalDpi="300" r:id="rId1"/>
  <headerFooter alignWithMargins="0"/>
  <ignoredErrors>
    <ignoredError sqref="B23 B28" numberStoredAsText="1"/>
    <ignoredError sqref="I15 I19 I22 I25 I35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4B5AF-DD12-4D80-9999-80C5CD99BFEC}">
  <dimension ref="A1:O52"/>
  <sheetViews>
    <sheetView zoomScale="115" zoomScaleNormal="115" workbookViewId="0">
      <selection activeCell="T27" sqref="T27"/>
    </sheetView>
  </sheetViews>
  <sheetFormatPr defaultRowHeight="12.75" x14ac:dyDescent="0.2"/>
  <cols>
    <col min="1" max="1" width="12" customWidth="1"/>
    <col min="2" max="2" width="9.85546875" customWidth="1"/>
    <col min="3" max="3" width="10.5703125" customWidth="1"/>
    <col min="4" max="4" width="12.42578125" customWidth="1"/>
    <col min="5" max="5" width="20.7109375" customWidth="1"/>
    <col min="6" max="6" width="12.7109375" customWidth="1"/>
    <col min="7" max="7" width="12.28515625" customWidth="1"/>
    <col min="8" max="8" width="2.5703125" customWidth="1"/>
    <col min="9" max="9" width="1.42578125" hidden="1" customWidth="1"/>
    <col min="10" max="10" width="0.5703125" hidden="1" customWidth="1"/>
    <col min="12" max="12" width="4.5703125" customWidth="1"/>
    <col min="13" max="13" width="4.7109375" customWidth="1"/>
    <col min="15" max="15" width="20.42578125" customWidth="1"/>
  </cols>
  <sheetData>
    <row r="1" spans="1:15" ht="18" x14ac:dyDescent="0.25">
      <c r="A1" s="176" t="s">
        <v>71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</row>
    <row r="2" spans="1:15" x14ac:dyDescent="0.2">
      <c r="A2" s="76" t="s">
        <v>0</v>
      </c>
      <c r="B2" s="76" t="s">
        <v>4</v>
      </c>
      <c r="C2" s="76" t="s">
        <v>72</v>
      </c>
      <c r="D2" s="178" t="s">
        <v>1</v>
      </c>
      <c r="E2" s="179"/>
      <c r="F2" s="179"/>
      <c r="G2" s="179"/>
      <c r="H2" s="179"/>
      <c r="I2" s="179"/>
      <c r="J2" s="180"/>
      <c r="K2" s="177" t="s">
        <v>73</v>
      </c>
      <c r="L2" s="177"/>
      <c r="M2" s="177"/>
      <c r="N2" s="177"/>
      <c r="O2" s="177"/>
    </row>
    <row r="3" spans="1:15" ht="13.5" x14ac:dyDescent="0.2">
      <c r="A3" s="66" t="s">
        <v>79</v>
      </c>
      <c r="B3" s="67" t="s">
        <v>87</v>
      </c>
      <c r="C3" s="67" t="s">
        <v>77</v>
      </c>
      <c r="D3" s="183" t="s">
        <v>90</v>
      </c>
      <c r="E3" s="183"/>
      <c r="F3" s="183"/>
      <c r="G3" s="183"/>
      <c r="H3" s="183"/>
      <c r="I3" s="183"/>
      <c r="J3" s="183"/>
      <c r="K3" s="182" t="s">
        <v>130</v>
      </c>
      <c r="L3" s="182"/>
      <c r="M3" s="182"/>
      <c r="N3" s="182"/>
      <c r="O3" s="182"/>
    </row>
    <row r="4" spans="1:15" s="98" customFormat="1" ht="13.5" x14ac:dyDescent="0.2">
      <c r="A4" s="66" t="s">
        <v>80</v>
      </c>
      <c r="B4" s="87" t="s">
        <v>126</v>
      </c>
      <c r="C4" s="67" t="s">
        <v>77</v>
      </c>
      <c r="D4" s="184" t="s">
        <v>129</v>
      </c>
      <c r="E4" s="185"/>
      <c r="F4" s="185"/>
      <c r="G4" s="185"/>
      <c r="H4" s="186"/>
      <c r="I4" s="97"/>
      <c r="J4" s="97"/>
      <c r="K4" s="181" t="s">
        <v>128</v>
      </c>
      <c r="L4" s="172"/>
      <c r="M4" s="172"/>
      <c r="N4" s="172"/>
      <c r="O4" s="172"/>
    </row>
    <row r="5" spans="1:15" ht="23.25" customHeight="1" x14ac:dyDescent="0.2">
      <c r="A5" s="66" t="s">
        <v>81</v>
      </c>
      <c r="B5" s="87" t="s">
        <v>91</v>
      </c>
      <c r="C5" s="67" t="s">
        <v>77</v>
      </c>
      <c r="D5" s="183" t="s">
        <v>95</v>
      </c>
      <c r="E5" s="183"/>
      <c r="F5" s="183"/>
      <c r="G5" s="183"/>
      <c r="H5" s="183"/>
      <c r="I5" s="183"/>
      <c r="J5" s="183"/>
      <c r="K5" s="181" t="s">
        <v>96</v>
      </c>
      <c r="L5" s="172"/>
      <c r="M5" s="172"/>
      <c r="N5" s="172"/>
      <c r="O5" s="172"/>
    </row>
    <row r="6" spans="1:15" ht="28.5" customHeight="1" x14ac:dyDescent="0.25">
      <c r="A6" s="66" t="s">
        <v>94</v>
      </c>
      <c r="B6" s="87" t="s">
        <v>97</v>
      </c>
      <c r="C6" s="67" t="s">
        <v>77</v>
      </c>
      <c r="D6" s="169" t="s">
        <v>99</v>
      </c>
      <c r="E6" s="170"/>
      <c r="F6" s="170"/>
      <c r="G6" s="170"/>
      <c r="H6" s="170"/>
      <c r="I6" s="170"/>
      <c r="J6" s="171"/>
      <c r="K6" s="181" t="s">
        <v>96</v>
      </c>
      <c r="L6" s="172"/>
      <c r="M6" s="172"/>
      <c r="N6" s="172"/>
      <c r="O6" s="172"/>
    </row>
    <row r="7" spans="1:15" ht="13.5" x14ac:dyDescent="0.25">
      <c r="A7" s="86" t="s">
        <v>82</v>
      </c>
      <c r="B7" s="87" t="s">
        <v>102</v>
      </c>
      <c r="C7" s="67" t="s">
        <v>77</v>
      </c>
      <c r="D7" s="169" t="s">
        <v>105</v>
      </c>
      <c r="E7" s="170"/>
      <c r="F7" s="170"/>
      <c r="G7" s="170"/>
      <c r="H7" s="170"/>
      <c r="I7" s="170"/>
      <c r="J7" s="171"/>
      <c r="K7" s="172" t="s">
        <v>106</v>
      </c>
      <c r="L7" s="172"/>
      <c r="M7" s="172"/>
      <c r="N7" s="172"/>
      <c r="O7" s="172"/>
    </row>
    <row r="8" spans="1:15" ht="13.5" x14ac:dyDescent="0.25">
      <c r="A8" s="86" t="s">
        <v>101</v>
      </c>
      <c r="B8" s="87" t="s">
        <v>108</v>
      </c>
      <c r="C8" s="67" t="s">
        <v>77</v>
      </c>
      <c r="D8" s="169" t="s">
        <v>110</v>
      </c>
      <c r="E8" s="170"/>
      <c r="F8" s="170"/>
      <c r="G8" s="170"/>
      <c r="H8" s="170"/>
      <c r="I8" s="170"/>
      <c r="J8" s="171"/>
      <c r="K8" s="172" t="s">
        <v>118</v>
      </c>
      <c r="L8" s="172"/>
      <c r="M8" s="172"/>
      <c r="N8" s="172"/>
      <c r="O8" s="172"/>
    </row>
    <row r="9" spans="1:15" ht="13.5" x14ac:dyDescent="0.25">
      <c r="A9" s="86" t="s">
        <v>83</v>
      </c>
      <c r="B9" s="67" t="s">
        <v>115</v>
      </c>
      <c r="C9" s="67" t="s">
        <v>39</v>
      </c>
      <c r="D9" s="169" t="s">
        <v>119</v>
      </c>
      <c r="E9" s="170"/>
      <c r="F9" s="170"/>
      <c r="G9" s="170"/>
      <c r="H9" s="170"/>
      <c r="I9" s="170"/>
      <c r="J9" s="171"/>
      <c r="K9" s="173" t="s">
        <v>117</v>
      </c>
      <c r="L9" s="174"/>
      <c r="M9" s="174"/>
      <c r="N9" s="174"/>
      <c r="O9" s="175"/>
    </row>
    <row r="10" spans="1:15" ht="28.5" customHeight="1" x14ac:dyDescent="0.2">
      <c r="A10" s="86" t="s">
        <v>112</v>
      </c>
      <c r="B10" s="67" t="s">
        <v>113</v>
      </c>
      <c r="C10" s="67" t="s">
        <v>77</v>
      </c>
      <c r="D10" s="184" t="s">
        <v>120</v>
      </c>
      <c r="E10" s="185"/>
      <c r="F10" s="185"/>
      <c r="G10" s="185"/>
      <c r="H10" s="185"/>
      <c r="I10" s="185"/>
      <c r="J10" s="186"/>
      <c r="K10" s="173" t="s">
        <v>121</v>
      </c>
      <c r="L10" s="174"/>
      <c r="M10" s="174"/>
      <c r="N10" s="174"/>
      <c r="O10" s="175"/>
    </row>
    <row r="11" spans="1:15" ht="30.75" customHeight="1" x14ac:dyDescent="0.25">
      <c r="A11" s="86" t="s">
        <v>84</v>
      </c>
      <c r="B11" s="67" t="s">
        <v>122</v>
      </c>
      <c r="C11" s="67" t="s">
        <v>77</v>
      </c>
      <c r="D11" s="187" t="s">
        <v>125</v>
      </c>
      <c r="E11" s="187"/>
      <c r="F11" s="187"/>
      <c r="G11" s="187"/>
      <c r="H11" s="187"/>
      <c r="I11" s="187"/>
      <c r="J11" s="187"/>
      <c r="K11" s="182" t="s">
        <v>181</v>
      </c>
      <c r="L11" s="188"/>
      <c r="M11" s="188"/>
      <c r="N11" s="188"/>
      <c r="O11" s="188"/>
    </row>
    <row r="12" spans="1:15" ht="33.75" customHeight="1" x14ac:dyDescent="0.25">
      <c r="A12" s="86" t="s">
        <v>85</v>
      </c>
      <c r="B12" s="67" t="s">
        <v>166</v>
      </c>
      <c r="C12" s="67" t="s">
        <v>77</v>
      </c>
      <c r="D12" s="187" t="s">
        <v>172</v>
      </c>
      <c r="E12" s="187"/>
      <c r="F12" s="187"/>
      <c r="G12" s="187"/>
      <c r="H12" s="187"/>
      <c r="I12" s="187"/>
      <c r="J12" s="187"/>
      <c r="K12" s="181" t="s">
        <v>173</v>
      </c>
      <c r="L12" s="181"/>
      <c r="M12" s="181"/>
      <c r="N12" s="181"/>
      <c r="O12" s="181"/>
    </row>
    <row r="13" spans="1:15" s="112" customFormat="1" ht="24.75" customHeight="1" x14ac:dyDescent="0.25">
      <c r="A13" s="86" t="s">
        <v>179</v>
      </c>
      <c r="B13" s="87" t="s">
        <v>176</v>
      </c>
      <c r="C13" s="67" t="s">
        <v>39</v>
      </c>
      <c r="D13" s="184" t="s">
        <v>178</v>
      </c>
      <c r="E13" s="185"/>
      <c r="F13" s="185"/>
      <c r="G13" s="185"/>
      <c r="H13" s="186"/>
      <c r="I13" s="111"/>
      <c r="J13" s="111"/>
      <c r="K13" s="189" t="s">
        <v>180</v>
      </c>
      <c r="L13" s="190"/>
      <c r="M13" s="190"/>
      <c r="N13" s="190"/>
      <c r="O13" s="191"/>
    </row>
    <row r="14" spans="1:15" s="112" customFormat="1" ht="38.25" customHeight="1" x14ac:dyDescent="0.25">
      <c r="A14" s="86" t="s">
        <v>182</v>
      </c>
      <c r="B14" s="87" t="s">
        <v>174</v>
      </c>
      <c r="C14" s="67" t="s">
        <v>77</v>
      </c>
      <c r="D14" s="169" t="s">
        <v>188</v>
      </c>
      <c r="E14" s="170"/>
      <c r="F14" s="170"/>
      <c r="G14" s="170"/>
      <c r="H14" s="171"/>
      <c r="I14" s="111"/>
      <c r="J14" s="111"/>
      <c r="K14" s="189" t="s">
        <v>193</v>
      </c>
      <c r="L14" s="190"/>
      <c r="M14" s="190"/>
      <c r="N14" s="190"/>
      <c r="O14" s="191"/>
    </row>
    <row r="15" spans="1:15" s="112" customFormat="1" ht="31.5" customHeight="1" x14ac:dyDescent="0.25">
      <c r="A15" s="86" t="s">
        <v>183</v>
      </c>
      <c r="B15" s="67" t="s">
        <v>168</v>
      </c>
      <c r="C15" s="67" t="s">
        <v>77</v>
      </c>
      <c r="D15" s="169" t="s">
        <v>189</v>
      </c>
      <c r="E15" s="170"/>
      <c r="F15" s="170"/>
      <c r="G15" s="170"/>
      <c r="H15" s="171"/>
      <c r="I15" s="111"/>
      <c r="J15" s="111"/>
      <c r="K15" s="201" t="s">
        <v>196</v>
      </c>
      <c r="L15" s="202"/>
      <c r="M15" s="202"/>
      <c r="N15" s="202"/>
      <c r="O15" s="202"/>
    </row>
    <row r="16" spans="1:15" s="112" customFormat="1" ht="30.75" customHeight="1" x14ac:dyDescent="0.25">
      <c r="A16" s="86" t="s">
        <v>184</v>
      </c>
      <c r="B16" s="67" t="s">
        <v>170</v>
      </c>
      <c r="C16" s="67" t="s">
        <v>77</v>
      </c>
      <c r="D16" s="169" t="s">
        <v>190</v>
      </c>
      <c r="E16" s="170"/>
      <c r="F16" s="170"/>
      <c r="G16" s="170"/>
      <c r="H16" s="171"/>
      <c r="I16" s="111"/>
      <c r="J16" s="111"/>
      <c r="K16" s="192" t="s">
        <v>197</v>
      </c>
      <c r="L16" s="193"/>
      <c r="M16" s="193"/>
      <c r="N16" s="193"/>
      <c r="O16" s="194"/>
    </row>
    <row r="17" spans="1:15" s="112" customFormat="1" ht="22.5" customHeight="1" x14ac:dyDescent="0.25">
      <c r="A17" s="86" t="s">
        <v>185</v>
      </c>
      <c r="B17" s="87" t="s">
        <v>126</v>
      </c>
      <c r="C17" s="87" t="s">
        <v>77</v>
      </c>
      <c r="D17" s="169" t="s">
        <v>129</v>
      </c>
      <c r="E17" s="170"/>
      <c r="F17" s="170"/>
      <c r="G17" s="170"/>
      <c r="H17" s="171"/>
      <c r="I17" s="111"/>
      <c r="J17" s="111"/>
      <c r="K17" s="189" t="s">
        <v>194</v>
      </c>
      <c r="L17" s="190"/>
      <c r="M17" s="190"/>
      <c r="N17" s="190"/>
      <c r="O17" s="191"/>
    </row>
    <row r="18" spans="1:15" s="112" customFormat="1" ht="40.5" customHeight="1" x14ac:dyDescent="0.25">
      <c r="A18" s="86" t="s">
        <v>186</v>
      </c>
      <c r="B18" s="87" t="s">
        <v>91</v>
      </c>
      <c r="C18" s="87" t="s">
        <v>77</v>
      </c>
      <c r="D18" s="195" t="s">
        <v>191</v>
      </c>
      <c r="E18" s="196"/>
      <c r="F18" s="196"/>
      <c r="G18" s="196"/>
      <c r="H18" s="197"/>
      <c r="I18" s="113"/>
      <c r="J18" s="113"/>
      <c r="K18" s="198" t="s">
        <v>195</v>
      </c>
      <c r="L18" s="199"/>
      <c r="M18" s="199"/>
      <c r="N18" s="199"/>
      <c r="O18" s="200"/>
    </row>
    <row r="19" spans="1:15" s="112" customFormat="1" ht="40.5" customHeight="1" x14ac:dyDescent="0.25">
      <c r="A19" s="86" t="s">
        <v>187</v>
      </c>
      <c r="B19" s="87" t="s">
        <v>97</v>
      </c>
      <c r="C19" s="87" t="s">
        <v>77</v>
      </c>
      <c r="D19" s="195" t="s">
        <v>192</v>
      </c>
      <c r="E19" s="196"/>
      <c r="F19" s="196"/>
      <c r="G19" s="196"/>
      <c r="H19" s="197"/>
      <c r="I19" s="113"/>
      <c r="J19" s="113"/>
      <c r="K19" s="198" t="s">
        <v>194</v>
      </c>
      <c r="L19" s="199"/>
      <c r="M19" s="199"/>
      <c r="N19" s="199"/>
      <c r="O19" s="200"/>
    </row>
    <row r="20" spans="1:15" ht="34.5" customHeight="1" x14ac:dyDescent="0.25">
      <c r="A20" s="66" t="s">
        <v>132</v>
      </c>
      <c r="B20" s="67" t="s">
        <v>138</v>
      </c>
      <c r="C20" s="67" t="s">
        <v>77</v>
      </c>
      <c r="D20" s="187" t="s">
        <v>139</v>
      </c>
      <c r="E20" s="187"/>
      <c r="F20" s="187"/>
      <c r="G20" s="187"/>
      <c r="H20" s="187"/>
      <c r="I20" s="187"/>
      <c r="J20" s="187"/>
      <c r="K20" s="181" t="s">
        <v>198</v>
      </c>
      <c r="L20" s="181"/>
      <c r="M20" s="181"/>
      <c r="N20" s="181"/>
      <c r="O20" s="181"/>
    </row>
    <row r="21" spans="1:15" ht="30" customHeight="1" x14ac:dyDescent="0.2">
      <c r="A21" s="66" t="s">
        <v>133</v>
      </c>
      <c r="B21" s="67" t="s">
        <v>140</v>
      </c>
      <c r="C21" s="67" t="s">
        <v>77</v>
      </c>
      <c r="D21" s="183" t="s">
        <v>144</v>
      </c>
      <c r="E21" s="183"/>
      <c r="F21" s="183"/>
      <c r="G21" s="183"/>
      <c r="H21" s="183"/>
      <c r="I21" s="105"/>
      <c r="J21" s="105"/>
      <c r="K21" s="182" t="s">
        <v>145</v>
      </c>
      <c r="L21" s="182"/>
      <c r="M21" s="182"/>
      <c r="N21" s="182"/>
      <c r="O21" s="182"/>
    </row>
    <row r="22" spans="1:15" ht="34.5" customHeight="1" x14ac:dyDescent="0.2">
      <c r="A22" s="66" t="s">
        <v>134</v>
      </c>
      <c r="B22" s="67" t="s">
        <v>142</v>
      </c>
      <c r="C22" s="67" t="s">
        <v>77</v>
      </c>
      <c r="D22" s="183" t="s">
        <v>146</v>
      </c>
      <c r="E22" s="183"/>
      <c r="F22" s="183"/>
      <c r="G22" s="183"/>
      <c r="H22" s="183"/>
      <c r="I22" s="105"/>
      <c r="J22" s="105"/>
      <c r="K22" s="182" t="s">
        <v>147</v>
      </c>
      <c r="L22" s="182"/>
      <c r="M22" s="182"/>
      <c r="N22" s="182"/>
      <c r="O22" s="182"/>
    </row>
    <row r="23" spans="1:15" ht="56.25" customHeight="1" x14ac:dyDescent="0.2">
      <c r="A23" s="66" t="s">
        <v>135</v>
      </c>
      <c r="B23" s="67" t="s">
        <v>149</v>
      </c>
      <c r="C23" s="67" t="s">
        <v>77</v>
      </c>
      <c r="D23" s="206" t="s">
        <v>148</v>
      </c>
      <c r="E23" s="207"/>
      <c r="F23" s="207"/>
      <c r="G23" s="207"/>
      <c r="H23" s="207"/>
      <c r="I23" s="103"/>
      <c r="J23" s="104"/>
      <c r="K23" s="203" t="s">
        <v>150</v>
      </c>
      <c r="L23" s="204"/>
      <c r="M23" s="204"/>
      <c r="N23" s="204"/>
      <c r="O23" s="205"/>
    </row>
    <row r="24" spans="1:15" ht="27" customHeight="1" x14ac:dyDescent="0.25">
      <c r="A24" s="66" t="s">
        <v>136</v>
      </c>
      <c r="B24" s="67" t="s">
        <v>151</v>
      </c>
      <c r="C24" s="67" t="s">
        <v>77</v>
      </c>
      <c r="D24" s="187" t="s">
        <v>153</v>
      </c>
      <c r="E24" s="187"/>
      <c r="F24" s="187"/>
      <c r="G24" s="187"/>
      <c r="H24" s="187"/>
      <c r="I24" s="187"/>
      <c r="J24" s="187"/>
      <c r="K24" s="172" t="s">
        <v>154</v>
      </c>
      <c r="L24" s="172"/>
      <c r="M24" s="172"/>
      <c r="N24" s="172"/>
      <c r="O24" s="172"/>
    </row>
    <row r="25" spans="1:15" ht="26.25" customHeight="1" x14ac:dyDescent="0.25">
      <c r="A25" s="66" t="s">
        <v>137</v>
      </c>
      <c r="B25" s="67" t="s">
        <v>155</v>
      </c>
      <c r="C25" s="67" t="s">
        <v>77</v>
      </c>
      <c r="D25" s="169" t="s">
        <v>157</v>
      </c>
      <c r="E25" s="170"/>
      <c r="F25" s="170"/>
      <c r="G25" s="170"/>
      <c r="H25" s="171"/>
      <c r="I25" s="84"/>
      <c r="J25" s="84"/>
      <c r="K25" s="172" t="s">
        <v>158</v>
      </c>
      <c r="L25" s="172"/>
      <c r="M25" s="172"/>
      <c r="N25" s="172"/>
      <c r="O25" s="172"/>
    </row>
    <row r="26" spans="1:15" s="90" customFormat="1" x14ac:dyDescent="0.2"/>
    <row r="33" spans="1:7" s="90" customFormat="1" ht="12.75" customHeight="1" x14ac:dyDescent="0.25">
      <c r="A33" s="91"/>
      <c r="B33" s="91"/>
      <c r="C33" s="91"/>
      <c r="D33" s="91"/>
      <c r="E33" s="91"/>
      <c r="F33" s="91"/>
      <c r="G33" s="91"/>
    </row>
    <row r="34" spans="1:7" s="90" customFormat="1" ht="12.75" customHeight="1" x14ac:dyDescent="0.25">
      <c r="A34" s="91"/>
      <c r="B34" s="91"/>
      <c r="C34" s="91"/>
      <c r="D34" s="91"/>
      <c r="E34" s="91"/>
      <c r="F34" s="91"/>
      <c r="G34" s="91"/>
    </row>
    <row r="35" spans="1:7" s="90" customFormat="1" ht="12.75" customHeight="1" x14ac:dyDescent="0.25">
      <c r="A35" s="91"/>
      <c r="B35" s="91"/>
      <c r="C35" s="91"/>
      <c r="D35" s="91"/>
      <c r="E35" s="91"/>
      <c r="F35" s="91"/>
      <c r="G35" s="91"/>
    </row>
    <row r="36" spans="1:7" s="90" customFormat="1" ht="12.75" customHeight="1" x14ac:dyDescent="0.25">
      <c r="A36" s="91"/>
      <c r="B36" s="91"/>
      <c r="C36" s="91"/>
      <c r="D36" s="91"/>
      <c r="E36" s="91"/>
      <c r="F36" s="91"/>
      <c r="G36" s="91"/>
    </row>
    <row r="37" spans="1:7" s="90" customFormat="1" ht="12.75" customHeight="1" x14ac:dyDescent="0.25">
      <c r="A37" s="91"/>
      <c r="B37" s="91"/>
      <c r="C37" s="91"/>
      <c r="D37" s="91"/>
      <c r="E37" s="91"/>
      <c r="F37" s="91"/>
      <c r="G37" s="91"/>
    </row>
    <row r="38" spans="1:7" s="90" customFormat="1" ht="12.75" customHeight="1" x14ac:dyDescent="0.25">
      <c r="A38" s="91"/>
      <c r="B38" s="91"/>
      <c r="C38" s="91"/>
      <c r="D38" s="91"/>
      <c r="E38" s="91"/>
      <c r="F38" s="91"/>
      <c r="G38" s="91"/>
    </row>
    <row r="39" spans="1:7" s="90" customFormat="1" ht="12.75" customHeight="1" x14ac:dyDescent="0.25">
      <c r="A39" s="91"/>
      <c r="B39" s="91"/>
      <c r="C39" s="91"/>
      <c r="D39" s="91"/>
      <c r="E39" s="91"/>
      <c r="F39" s="91"/>
      <c r="G39" s="91"/>
    </row>
    <row r="40" spans="1:7" s="90" customFormat="1" ht="12.75" customHeight="1" x14ac:dyDescent="0.25">
      <c r="A40" s="91"/>
      <c r="B40" s="91"/>
      <c r="C40" s="91"/>
      <c r="D40" s="91"/>
      <c r="E40" s="91"/>
      <c r="F40" s="91"/>
      <c r="G40" s="91"/>
    </row>
    <row r="41" spans="1:7" s="90" customFormat="1" ht="12.75" customHeight="1" x14ac:dyDescent="0.25">
      <c r="A41" s="91"/>
      <c r="B41" s="91"/>
      <c r="C41" s="91"/>
      <c r="D41" s="91"/>
      <c r="E41" s="91"/>
      <c r="F41" s="91"/>
      <c r="G41" s="91"/>
    </row>
    <row r="42" spans="1:7" s="90" customFormat="1" ht="12.75" customHeight="1" x14ac:dyDescent="0.25">
      <c r="A42" s="91"/>
      <c r="B42" s="91"/>
      <c r="C42" s="91"/>
      <c r="D42" s="91"/>
      <c r="E42" s="91"/>
      <c r="F42" s="91"/>
      <c r="G42" s="91"/>
    </row>
    <row r="43" spans="1:7" s="90" customFormat="1" ht="12.75" customHeight="1" x14ac:dyDescent="0.25">
      <c r="A43" s="91"/>
      <c r="B43" s="91"/>
      <c r="C43" s="91"/>
      <c r="D43" s="91"/>
      <c r="E43" s="91"/>
      <c r="F43" s="91"/>
      <c r="G43" s="91"/>
    </row>
    <row r="44" spans="1:7" s="90" customFormat="1" ht="12.75" customHeight="1" x14ac:dyDescent="0.25">
      <c r="A44" s="91"/>
      <c r="B44" s="91"/>
      <c r="C44" s="91"/>
      <c r="D44" s="91"/>
      <c r="E44" s="91"/>
      <c r="F44" s="91"/>
      <c r="G44" s="91"/>
    </row>
    <row r="45" spans="1:7" s="90" customFormat="1" ht="12.75" customHeight="1" x14ac:dyDescent="0.25">
      <c r="A45" s="91"/>
      <c r="B45" s="91"/>
      <c r="C45" s="91"/>
      <c r="D45" s="91"/>
      <c r="E45" s="91"/>
      <c r="F45" s="91"/>
      <c r="G45" s="91"/>
    </row>
    <row r="46" spans="1:7" s="90" customFormat="1" ht="12.75" customHeight="1" x14ac:dyDescent="0.25">
      <c r="A46" s="91"/>
      <c r="B46" s="91"/>
      <c r="C46" s="91"/>
      <c r="D46" s="91"/>
      <c r="E46" s="91"/>
      <c r="F46" s="91"/>
      <c r="G46" s="91"/>
    </row>
    <row r="47" spans="1:7" s="90" customFormat="1" ht="12.75" customHeight="1" x14ac:dyDescent="0.25">
      <c r="A47" s="91"/>
      <c r="B47" s="91"/>
      <c r="C47" s="91"/>
      <c r="D47" s="91"/>
      <c r="E47" s="91"/>
      <c r="F47" s="91"/>
      <c r="G47" s="91"/>
    </row>
    <row r="48" spans="1:7" s="90" customFormat="1" ht="12.75" customHeight="1" x14ac:dyDescent="0.25">
      <c r="A48" s="91"/>
      <c r="B48" s="91"/>
      <c r="C48" s="91"/>
      <c r="D48" s="91"/>
      <c r="E48" s="91"/>
      <c r="F48" s="91"/>
      <c r="G48" s="91"/>
    </row>
    <row r="49" spans="1:7" s="90" customFormat="1" ht="12.75" customHeight="1" x14ac:dyDescent="0.25">
      <c r="A49" s="91"/>
      <c r="B49" s="91"/>
      <c r="C49" s="91"/>
      <c r="D49" s="91"/>
      <c r="E49" s="91"/>
      <c r="F49" s="91"/>
      <c r="G49" s="91"/>
    </row>
    <row r="50" spans="1:7" s="90" customFormat="1" ht="12.75" customHeight="1" x14ac:dyDescent="0.25">
      <c r="A50" s="91"/>
      <c r="B50" s="91"/>
      <c r="C50" s="91"/>
      <c r="D50" s="91"/>
      <c r="E50" s="91"/>
      <c r="F50" s="91"/>
      <c r="G50" s="91"/>
    </row>
    <row r="51" spans="1:7" s="90" customFormat="1" ht="12.75" customHeight="1" x14ac:dyDescent="0.25">
      <c r="A51" s="91"/>
      <c r="B51" s="91"/>
      <c r="C51" s="91"/>
      <c r="D51" s="91"/>
      <c r="E51" s="91"/>
      <c r="F51" s="91"/>
      <c r="G51" s="91"/>
    </row>
    <row r="52" spans="1:7" s="90" customFormat="1" ht="12.75" customHeight="1" x14ac:dyDescent="0.25">
      <c r="A52" s="91"/>
      <c r="B52" s="91"/>
      <c r="C52" s="91"/>
      <c r="D52" s="91"/>
      <c r="E52" s="91"/>
      <c r="F52" s="91"/>
      <c r="G52" s="91"/>
    </row>
  </sheetData>
  <mergeCells count="49">
    <mergeCell ref="K23:O23"/>
    <mergeCell ref="D25:H25"/>
    <mergeCell ref="K25:O25"/>
    <mergeCell ref="D10:J10"/>
    <mergeCell ref="K24:O24"/>
    <mergeCell ref="D24:J24"/>
    <mergeCell ref="K10:O10"/>
    <mergeCell ref="D21:H21"/>
    <mergeCell ref="K21:O21"/>
    <mergeCell ref="D22:H22"/>
    <mergeCell ref="D23:H23"/>
    <mergeCell ref="K22:O22"/>
    <mergeCell ref="D13:H13"/>
    <mergeCell ref="D14:H14"/>
    <mergeCell ref="D15:H15"/>
    <mergeCell ref="D16:H16"/>
    <mergeCell ref="K20:O20"/>
    <mergeCell ref="D11:J11"/>
    <mergeCell ref="D12:J12"/>
    <mergeCell ref="D20:J20"/>
    <mergeCell ref="K11:O11"/>
    <mergeCell ref="D17:H17"/>
    <mergeCell ref="K13:O13"/>
    <mergeCell ref="K14:O14"/>
    <mergeCell ref="K17:O17"/>
    <mergeCell ref="K16:O16"/>
    <mergeCell ref="D18:H18"/>
    <mergeCell ref="D19:H19"/>
    <mergeCell ref="K19:O19"/>
    <mergeCell ref="K18:O18"/>
    <mergeCell ref="K15:O15"/>
    <mergeCell ref="K12:O12"/>
    <mergeCell ref="A1:O1"/>
    <mergeCell ref="K2:O2"/>
    <mergeCell ref="D2:J2"/>
    <mergeCell ref="K5:O5"/>
    <mergeCell ref="K6:O6"/>
    <mergeCell ref="K3:O3"/>
    <mergeCell ref="D3:J3"/>
    <mergeCell ref="D5:J5"/>
    <mergeCell ref="D6:J6"/>
    <mergeCell ref="D4:H4"/>
    <mergeCell ref="K4:O4"/>
    <mergeCell ref="D7:J7"/>
    <mergeCell ref="D8:J8"/>
    <mergeCell ref="K7:O7"/>
    <mergeCell ref="K8:O8"/>
    <mergeCell ref="K9:O9"/>
    <mergeCell ref="D9:J9"/>
  </mergeCells>
  <phoneticPr fontId="41" type="noConversion"/>
  <pageMargins left="0.11811023622047245" right="0.11811023622047245" top="0.19685039370078741" bottom="0.19685039370078741" header="0.31496062992125984" footer="0.31496062992125984"/>
  <pageSetup paperSize="9" orientation="landscape" verticalDpi="0" r:id="rId1"/>
  <ignoredErrors>
    <ignoredError sqref="B9 B1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974"/>
  <sheetViews>
    <sheetView view="pageBreakPreview" topLeftCell="A28" zoomScaleNormal="100" zoomScaleSheetLayoutView="100" workbookViewId="0">
      <selection activeCell="E13" sqref="E13"/>
    </sheetView>
  </sheetViews>
  <sheetFormatPr defaultColWidth="12.5703125" defaultRowHeight="15" customHeight="1" x14ac:dyDescent="0.2"/>
  <cols>
    <col min="1" max="1" width="32.42578125" customWidth="1"/>
    <col min="2" max="2" width="16.28515625" customWidth="1"/>
    <col min="3" max="3" width="14.140625" customWidth="1"/>
    <col min="4" max="4" width="18.42578125" customWidth="1"/>
    <col min="5" max="5" width="15.5703125" customWidth="1"/>
    <col min="6" max="26" width="8" customWidth="1"/>
  </cols>
  <sheetData>
    <row r="1" spans="1:12" ht="98.25" customHeight="1" x14ac:dyDescent="0.2">
      <c r="A1" s="215" t="s">
        <v>40</v>
      </c>
      <c r="B1" s="216"/>
      <c r="C1" s="216"/>
      <c r="D1" s="216"/>
    </row>
    <row r="2" spans="1:12" ht="15" customHeight="1" x14ac:dyDescent="0.2">
      <c r="A2" s="217" t="s">
        <v>41</v>
      </c>
      <c r="B2" s="209"/>
      <c r="C2" s="209"/>
      <c r="D2" s="209"/>
      <c r="E2" s="40"/>
    </row>
    <row r="3" spans="1:12" ht="15" customHeight="1" x14ac:dyDescent="0.25">
      <c r="A3" s="218" t="s">
        <v>42</v>
      </c>
      <c r="B3" s="209"/>
      <c r="C3" s="209"/>
      <c r="D3" s="209"/>
      <c r="H3" s="208"/>
      <c r="I3" s="209"/>
      <c r="J3" s="209"/>
      <c r="K3" s="209"/>
      <c r="L3" s="209"/>
    </row>
    <row r="4" spans="1:12" ht="15" customHeight="1" x14ac:dyDescent="0.25">
      <c r="A4" s="42"/>
      <c r="H4" s="41"/>
      <c r="I4" s="41"/>
      <c r="J4" s="41"/>
      <c r="K4" s="41"/>
      <c r="L4" s="41"/>
    </row>
    <row r="5" spans="1:12" ht="41.25" customHeight="1" x14ac:dyDescent="0.2">
      <c r="A5" s="210" t="s">
        <v>70</v>
      </c>
      <c r="B5" s="211"/>
      <c r="C5" s="211"/>
      <c r="D5" s="211"/>
      <c r="E5" s="211"/>
    </row>
    <row r="6" spans="1:12" ht="9.75" customHeight="1" thickBot="1" x14ac:dyDescent="0.3">
      <c r="A6" s="43"/>
      <c r="B6" s="43"/>
      <c r="C6" s="43"/>
      <c r="D6" s="43"/>
      <c r="E6" s="43"/>
    </row>
    <row r="7" spans="1:12" ht="18.75" customHeight="1" thickBot="1" x14ac:dyDescent="0.25">
      <c r="A7" s="220" t="s">
        <v>43</v>
      </c>
      <c r="B7" s="221"/>
      <c r="C7" s="221"/>
      <c r="D7" s="222"/>
      <c r="E7" s="213"/>
    </row>
    <row r="8" spans="1:12" ht="18.75" customHeight="1" thickBot="1" x14ac:dyDescent="0.25">
      <c r="A8" s="44" t="s">
        <v>44</v>
      </c>
      <c r="B8" s="45" t="s">
        <v>45</v>
      </c>
      <c r="C8" s="45" t="s">
        <v>46</v>
      </c>
      <c r="D8" s="45" t="s">
        <v>47</v>
      </c>
      <c r="E8" s="214"/>
    </row>
    <row r="9" spans="1:12" ht="52.5" customHeight="1" thickBot="1" x14ac:dyDescent="0.25">
      <c r="A9" s="73" t="s">
        <v>107</v>
      </c>
      <c r="B9" s="46">
        <v>19.600000000000001</v>
      </c>
      <c r="C9" s="46">
        <v>20.97</v>
      </c>
      <c r="D9" s="46">
        <v>24.23</v>
      </c>
      <c r="E9" s="214"/>
    </row>
    <row r="10" spans="1:12" ht="34.5" customHeight="1" x14ac:dyDescent="0.2">
      <c r="A10" s="227"/>
      <c r="B10" s="228"/>
      <c r="C10" s="228"/>
      <c r="D10" s="228"/>
      <c r="E10" s="47"/>
    </row>
    <row r="11" spans="1:12" ht="15" customHeight="1" x14ac:dyDescent="0.25">
      <c r="A11" s="229" t="s">
        <v>1</v>
      </c>
      <c r="B11" s="231" t="s">
        <v>48</v>
      </c>
      <c r="C11" s="232"/>
      <c r="D11" s="233"/>
      <c r="E11" s="229" t="s">
        <v>49</v>
      </c>
    </row>
    <row r="12" spans="1:12" ht="15" customHeight="1" x14ac:dyDescent="0.25">
      <c r="A12" s="230"/>
      <c r="B12" s="48" t="s">
        <v>21</v>
      </c>
      <c r="C12" s="48" t="s">
        <v>22</v>
      </c>
      <c r="D12" s="48" t="s">
        <v>23</v>
      </c>
      <c r="E12" s="230"/>
    </row>
    <row r="13" spans="1:12" ht="14.25" customHeight="1" x14ac:dyDescent="0.2">
      <c r="A13" s="49" t="s">
        <v>50</v>
      </c>
      <c r="B13" s="50">
        <v>3.8</v>
      </c>
      <c r="C13" s="50">
        <v>4.01</v>
      </c>
      <c r="D13" s="50">
        <v>4.67</v>
      </c>
      <c r="E13" s="51">
        <v>4.67</v>
      </c>
      <c r="F13" s="47" t="str">
        <f t="shared" ref="F13:F21" si="0">IF(E13=0," ",IF(E13&lt;B13,"ERRO",(IF(E13&gt;D13,"ERRO","OK!"))))</f>
        <v>OK!</v>
      </c>
    </row>
    <row r="14" spans="1:12" ht="14.25" customHeight="1" x14ac:dyDescent="0.2">
      <c r="A14" s="49" t="s">
        <v>51</v>
      </c>
      <c r="B14" s="52">
        <v>0.32</v>
      </c>
      <c r="C14" s="52">
        <v>0.4</v>
      </c>
      <c r="D14" s="52">
        <v>0.56999999999999995</v>
      </c>
      <c r="E14" s="53">
        <v>0.56999999999999995</v>
      </c>
      <c r="F14" s="47" t="str">
        <f t="shared" si="0"/>
        <v>OK!</v>
      </c>
    </row>
    <row r="15" spans="1:12" ht="14.25" customHeight="1" x14ac:dyDescent="0.2">
      <c r="A15" s="49" t="s">
        <v>52</v>
      </c>
      <c r="B15" s="52">
        <v>0.5</v>
      </c>
      <c r="C15" s="52">
        <v>0.56000000000000005</v>
      </c>
      <c r="D15" s="52">
        <v>0.97</v>
      </c>
      <c r="E15" s="53">
        <v>0.97</v>
      </c>
      <c r="F15" s="47" t="str">
        <f t="shared" si="0"/>
        <v>OK!</v>
      </c>
    </row>
    <row r="16" spans="1:12" ht="14.25" customHeight="1" x14ac:dyDescent="0.2">
      <c r="A16" s="49" t="s">
        <v>53</v>
      </c>
      <c r="B16" s="52">
        <v>1.02</v>
      </c>
      <c r="C16" s="52">
        <v>1.1100000000000001</v>
      </c>
      <c r="D16" s="52">
        <v>1.21</v>
      </c>
      <c r="E16" s="53">
        <v>1.21</v>
      </c>
      <c r="F16" s="47" t="str">
        <f t="shared" si="0"/>
        <v>OK!</v>
      </c>
    </row>
    <row r="17" spans="1:8" ht="14.25" customHeight="1" x14ac:dyDescent="0.2">
      <c r="A17" s="49" t="s">
        <v>54</v>
      </c>
      <c r="B17" s="52">
        <v>6.64</v>
      </c>
      <c r="C17" s="52">
        <v>7.3</v>
      </c>
      <c r="D17" s="52">
        <v>8.69</v>
      </c>
      <c r="E17" s="53">
        <v>8.5</v>
      </c>
      <c r="F17" s="47" t="str">
        <f t="shared" si="0"/>
        <v>OK!</v>
      </c>
    </row>
    <row r="18" spans="1:8" ht="30" customHeight="1" x14ac:dyDescent="0.25">
      <c r="A18" s="54" t="s">
        <v>55</v>
      </c>
      <c r="B18" s="55">
        <f t="shared" ref="B18:D18" si="1">SUM(B19:B21)</f>
        <v>5.15</v>
      </c>
      <c r="C18" s="55">
        <f t="shared" si="1"/>
        <v>6.65</v>
      </c>
      <c r="D18" s="55">
        <f t="shared" si="1"/>
        <v>8.65</v>
      </c>
      <c r="E18" s="56">
        <f>SUM(E19:E21)</f>
        <v>5.65</v>
      </c>
      <c r="F18" s="47" t="str">
        <f t="shared" si="0"/>
        <v>OK!</v>
      </c>
      <c r="H18" s="63"/>
    </row>
    <row r="19" spans="1:8" ht="14.25" customHeight="1" x14ac:dyDescent="0.2">
      <c r="A19" s="49" t="s">
        <v>25</v>
      </c>
      <c r="B19" s="52">
        <v>3</v>
      </c>
      <c r="C19" s="52">
        <v>3</v>
      </c>
      <c r="D19" s="52">
        <v>3</v>
      </c>
      <c r="E19" s="53">
        <v>3</v>
      </c>
      <c r="F19" s="47" t="str">
        <f t="shared" si="0"/>
        <v>OK!</v>
      </c>
    </row>
    <row r="20" spans="1:8" ht="14.25" customHeight="1" x14ac:dyDescent="0.2">
      <c r="A20" s="49" t="s">
        <v>24</v>
      </c>
      <c r="B20" s="52">
        <v>0.65</v>
      </c>
      <c r="C20" s="52">
        <v>0.65</v>
      </c>
      <c r="D20" s="52">
        <v>0.65</v>
      </c>
      <c r="E20" s="53">
        <v>0.65</v>
      </c>
      <c r="F20" s="47" t="str">
        <f t="shared" si="0"/>
        <v>OK!</v>
      </c>
    </row>
    <row r="21" spans="1:8" ht="14.25" customHeight="1" x14ac:dyDescent="0.2">
      <c r="A21" s="49" t="s">
        <v>56</v>
      </c>
      <c r="B21" s="52">
        <v>1.5</v>
      </c>
      <c r="C21" s="52">
        <v>3</v>
      </c>
      <c r="D21" s="52">
        <v>5</v>
      </c>
      <c r="E21" s="53">
        <v>2</v>
      </c>
      <c r="F21" s="47" t="str">
        <f t="shared" si="0"/>
        <v>OK!</v>
      </c>
    </row>
    <row r="22" spans="1:8" ht="15" customHeight="1" x14ac:dyDescent="0.25">
      <c r="A22" s="57" t="s">
        <v>20</v>
      </c>
      <c r="B22" s="58"/>
      <c r="C22" s="58"/>
      <c r="D22" s="58"/>
      <c r="E22" s="59">
        <f>ROUND((((((1+E13/100+E14/100+E15/100)*(1+E16/100)*(1+E17/100))/(1-E18/100))-1)*100),2)</f>
        <v>23.62</v>
      </c>
      <c r="F22" s="47" t="str">
        <f>IF(E22=0," ",IF(E22&lt;B9,"ERRO",(IF(E22&gt;D9,"ERRO","OK!"))))</f>
        <v>OK!</v>
      </c>
      <c r="H22" s="63"/>
    </row>
    <row r="23" spans="1:8" ht="15" customHeight="1" x14ac:dyDescent="0.25">
      <c r="A23" s="60"/>
      <c r="B23" s="60"/>
      <c r="C23" s="60"/>
      <c r="D23" s="60" t="s">
        <v>69</v>
      </c>
      <c r="E23" s="74">
        <f>E22/100</f>
        <v>0.23620000000000002</v>
      </c>
    </row>
    <row r="24" spans="1:8" ht="15" customHeight="1" x14ac:dyDescent="0.25">
      <c r="A24" s="60"/>
      <c r="B24" s="60"/>
      <c r="C24" s="60"/>
      <c r="D24" s="60"/>
      <c r="E24" s="60"/>
    </row>
    <row r="25" spans="1:8" ht="14.25" customHeight="1" x14ac:dyDescent="0.2">
      <c r="A25" s="234" t="s">
        <v>57</v>
      </c>
      <c r="B25" s="209"/>
      <c r="C25" s="209"/>
      <c r="D25" s="209"/>
      <c r="E25" s="209"/>
    </row>
    <row r="26" spans="1:8" ht="9.75" customHeight="1" x14ac:dyDescent="0.2">
      <c r="A26" s="47"/>
      <c r="B26" s="47"/>
      <c r="C26" s="47"/>
      <c r="D26" s="47"/>
      <c r="E26" s="47"/>
    </row>
    <row r="27" spans="1:8" ht="14.25" customHeight="1" x14ac:dyDescent="0.2">
      <c r="A27" s="235" t="s">
        <v>58</v>
      </c>
      <c r="B27" s="209"/>
      <c r="C27" s="209"/>
      <c r="D27" s="209"/>
      <c r="E27" s="209"/>
    </row>
    <row r="28" spans="1:8" ht="14.25" customHeight="1" x14ac:dyDescent="0.2">
      <c r="A28" s="47"/>
      <c r="B28" s="47"/>
      <c r="C28" s="47"/>
      <c r="D28" s="47"/>
      <c r="E28" s="47"/>
    </row>
    <row r="29" spans="1:8" ht="14.25" customHeight="1" x14ac:dyDescent="0.2">
      <c r="A29" s="47"/>
      <c r="B29" s="47"/>
      <c r="C29" s="47"/>
      <c r="D29" s="47"/>
      <c r="E29" s="47"/>
    </row>
    <row r="30" spans="1:8" ht="14.25" customHeight="1" x14ac:dyDescent="0.2">
      <c r="A30" s="47"/>
      <c r="B30" s="47"/>
      <c r="C30" s="47"/>
      <c r="D30" s="47"/>
      <c r="E30" s="47"/>
    </row>
    <row r="31" spans="1:8" ht="14.25" customHeight="1" x14ac:dyDescent="0.2">
      <c r="A31" s="47"/>
      <c r="B31" s="47"/>
      <c r="C31" s="47"/>
      <c r="D31" s="47"/>
      <c r="E31" s="47"/>
    </row>
    <row r="32" spans="1:8" ht="14.25" customHeight="1" x14ac:dyDescent="0.2">
      <c r="A32" s="47"/>
      <c r="B32" s="47"/>
      <c r="C32" s="47"/>
      <c r="D32" s="47"/>
      <c r="E32" s="47"/>
    </row>
    <row r="33" spans="1:5" ht="14.25" customHeight="1" x14ac:dyDescent="0.2">
      <c r="A33" s="61" t="s">
        <v>59</v>
      </c>
      <c r="B33" s="47"/>
      <c r="C33" s="47"/>
      <c r="D33" s="47"/>
      <c r="E33" s="47"/>
    </row>
    <row r="34" spans="1:5" ht="14.25" customHeight="1" x14ac:dyDescent="0.2">
      <c r="A34" s="212" t="s">
        <v>60</v>
      </c>
      <c r="B34" s="209"/>
      <c r="C34" s="209"/>
      <c r="D34" s="209"/>
      <c r="E34" s="47"/>
    </row>
    <row r="35" spans="1:5" ht="14.25" customHeight="1" x14ac:dyDescent="0.2">
      <c r="A35" s="212" t="s">
        <v>61</v>
      </c>
      <c r="B35" s="209"/>
      <c r="C35" s="209"/>
      <c r="D35" s="209"/>
      <c r="E35" s="47"/>
    </row>
    <row r="36" spans="1:5" ht="14.25" customHeight="1" x14ac:dyDescent="0.2">
      <c r="A36" s="212" t="s">
        <v>62</v>
      </c>
      <c r="B36" s="209"/>
      <c r="C36" s="209"/>
      <c r="D36" s="209"/>
      <c r="E36" s="47"/>
    </row>
    <row r="37" spans="1:5" ht="14.25" customHeight="1" x14ac:dyDescent="0.2">
      <c r="A37" s="212" t="s">
        <v>63</v>
      </c>
      <c r="B37" s="209"/>
      <c r="C37" s="209"/>
      <c r="D37" s="209"/>
      <c r="E37" s="47"/>
    </row>
    <row r="38" spans="1:5" ht="14.25" customHeight="1" x14ac:dyDescent="0.2">
      <c r="A38" s="212" t="s">
        <v>64</v>
      </c>
      <c r="B38" s="209"/>
      <c r="C38" s="209"/>
      <c r="D38" s="209"/>
      <c r="E38" s="47"/>
    </row>
    <row r="39" spans="1:5" ht="14.25" customHeight="1" x14ac:dyDescent="0.2">
      <c r="A39" s="61"/>
      <c r="B39" s="61"/>
      <c r="C39" s="61"/>
      <c r="D39" s="61"/>
      <c r="E39" s="47"/>
    </row>
    <row r="40" spans="1:5" ht="12.75" customHeight="1" x14ac:dyDescent="0.2">
      <c r="A40" s="75" t="s">
        <v>65</v>
      </c>
      <c r="B40" s="75"/>
      <c r="C40" s="75"/>
      <c r="D40" s="75"/>
      <c r="E40" s="75"/>
    </row>
    <row r="41" spans="1:5" ht="30.75" customHeight="1" x14ac:dyDescent="0.2">
      <c r="A41" s="226" t="s">
        <v>66</v>
      </c>
      <c r="B41" s="224"/>
      <c r="C41" s="224"/>
      <c r="D41" s="224"/>
      <c r="E41" s="224"/>
    </row>
    <row r="42" spans="1:5" ht="27.75" customHeight="1" x14ac:dyDescent="0.2">
      <c r="A42" s="223" t="s">
        <v>67</v>
      </c>
      <c r="B42" s="224"/>
      <c r="C42" s="224"/>
      <c r="D42" s="224"/>
      <c r="E42" s="224"/>
    </row>
    <row r="43" spans="1:5" ht="12.75" customHeight="1" x14ac:dyDescent="0.2"/>
    <row r="44" spans="1:5" ht="6.75" customHeight="1" x14ac:dyDescent="0.2">
      <c r="A44" s="62"/>
    </row>
    <row r="45" spans="1:5" ht="12.75" customHeight="1" x14ac:dyDescent="0.2"/>
    <row r="46" spans="1:5" ht="12.75" customHeight="1" x14ac:dyDescent="0.2">
      <c r="B46" s="225"/>
      <c r="C46" s="225"/>
    </row>
    <row r="47" spans="1:5" ht="12.75" customHeight="1" x14ac:dyDescent="0.2">
      <c r="B47" s="219" t="s">
        <v>38</v>
      </c>
      <c r="C47" s="219"/>
    </row>
    <row r="48" spans="1:5" ht="12.75" customHeight="1" x14ac:dyDescent="0.2">
      <c r="B48" s="219" t="s">
        <v>68</v>
      </c>
      <c r="C48" s="219"/>
    </row>
    <row r="49" spans="2:3" ht="12.75" customHeight="1" x14ac:dyDescent="0.2">
      <c r="B49" s="219" t="s">
        <v>164</v>
      </c>
      <c r="C49" s="219"/>
    </row>
    <row r="50" spans="2:3" ht="12.75" customHeight="1" x14ac:dyDescent="0.2"/>
    <row r="51" spans="2:3" ht="12.75" customHeight="1" x14ac:dyDescent="0.2"/>
    <row r="52" spans="2:3" ht="12.75" customHeight="1" x14ac:dyDescent="0.2"/>
    <row r="53" spans="2:3" ht="12.75" customHeight="1" x14ac:dyDescent="0.2"/>
    <row r="54" spans="2:3" ht="12.75" customHeight="1" x14ac:dyDescent="0.2"/>
    <row r="55" spans="2:3" ht="12.75" customHeight="1" x14ac:dyDescent="0.2"/>
    <row r="56" spans="2:3" ht="12.75" customHeight="1" x14ac:dyDescent="0.2"/>
    <row r="57" spans="2:3" ht="12.75" customHeight="1" x14ac:dyDescent="0.2"/>
    <row r="58" spans="2:3" ht="12.75" customHeight="1" x14ac:dyDescent="0.2"/>
    <row r="59" spans="2:3" ht="12.75" customHeight="1" x14ac:dyDescent="0.2"/>
    <row r="60" spans="2:3" ht="12.75" customHeight="1" x14ac:dyDescent="0.2"/>
    <row r="61" spans="2:3" ht="12.75" customHeight="1" x14ac:dyDescent="0.2"/>
    <row r="62" spans="2:3" ht="12.75" customHeight="1" x14ac:dyDescent="0.2"/>
    <row r="63" spans="2:3" ht="12.75" customHeight="1" x14ac:dyDescent="0.2"/>
    <row r="64" spans="2:3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</sheetData>
  <mergeCells count="24">
    <mergeCell ref="A1:D1"/>
    <mergeCell ref="A2:D2"/>
    <mergeCell ref="A3:D3"/>
    <mergeCell ref="B48:C48"/>
    <mergeCell ref="B49:C49"/>
    <mergeCell ref="A7:D7"/>
    <mergeCell ref="A42:E42"/>
    <mergeCell ref="B46:C46"/>
    <mergeCell ref="B47:C47"/>
    <mergeCell ref="A41:E41"/>
    <mergeCell ref="A10:D10"/>
    <mergeCell ref="A11:A12"/>
    <mergeCell ref="B11:D11"/>
    <mergeCell ref="E11:E12"/>
    <mergeCell ref="A25:E25"/>
    <mergeCell ref="A27:E27"/>
    <mergeCell ref="H3:L3"/>
    <mergeCell ref="A5:E5"/>
    <mergeCell ref="A36:D36"/>
    <mergeCell ref="A37:D37"/>
    <mergeCell ref="A38:D38"/>
    <mergeCell ref="E7:E9"/>
    <mergeCell ref="A34:D34"/>
    <mergeCell ref="A35:D35"/>
  </mergeCells>
  <pageMargins left="0.511811024" right="0.511811024" top="0.78740157499999996" bottom="0.78740157499999996" header="0.31496062000000002" footer="0.31496062000000002"/>
  <pageSetup paperSize="8" orientation="portrait" r:id="rId1"/>
  <colBreaks count="1" manualBreakCount="1">
    <brk id="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26"/>
  <sheetViews>
    <sheetView zoomScale="85" zoomScaleNormal="85" workbookViewId="0">
      <selection activeCell="D28" sqref="D28"/>
    </sheetView>
  </sheetViews>
  <sheetFormatPr defaultRowHeight="12.75" x14ac:dyDescent="0.2"/>
  <cols>
    <col min="1" max="1" width="5.42578125" bestFit="1" customWidth="1"/>
    <col min="2" max="2" width="66.140625" customWidth="1"/>
    <col min="3" max="3" width="18" customWidth="1"/>
    <col min="4" max="4" width="19.5703125" customWidth="1"/>
    <col min="5" max="5" width="16.140625" customWidth="1"/>
    <col min="6" max="6" width="16.140625" style="114" customWidth="1"/>
    <col min="7" max="7" width="15.5703125" customWidth="1"/>
    <col min="8" max="8" width="26.140625" bestFit="1" customWidth="1"/>
    <col min="11" max="11" width="13.42578125" bestFit="1" customWidth="1"/>
  </cols>
  <sheetData>
    <row r="1" spans="1:11" ht="92.25" customHeight="1" thickBot="1" x14ac:dyDescent="0.25">
      <c r="A1" s="269"/>
      <c r="B1" s="270"/>
      <c r="C1" s="270"/>
      <c r="D1" s="270"/>
      <c r="E1" s="270"/>
      <c r="F1" s="270"/>
      <c r="G1" s="270"/>
      <c r="H1" s="271"/>
    </row>
    <row r="2" spans="1:11" ht="18.75" thickBot="1" x14ac:dyDescent="0.25">
      <c r="A2" s="272" t="s">
        <v>26</v>
      </c>
      <c r="B2" s="273"/>
      <c r="C2" s="273"/>
      <c r="D2" s="273"/>
      <c r="E2" s="273"/>
      <c r="F2" s="273"/>
      <c r="G2" s="273"/>
      <c r="H2" s="274"/>
    </row>
    <row r="3" spans="1:11" ht="26.25" customHeight="1" x14ac:dyDescent="0.2">
      <c r="A3" s="275" t="s">
        <v>27</v>
      </c>
      <c r="B3" s="276"/>
      <c r="C3" s="277" t="s">
        <v>163</v>
      </c>
      <c r="D3" s="278"/>
      <c r="E3" s="279">
        <f>P.O!I42</f>
        <v>86925.013600000006</v>
      </c>
      <c r="F3" s="279"/>
      <c r="G3" s="280"/>
      <c r="H3" s="14" t="s">
        <v>204</v>
      </c>
    </row>
    <row r="4" spans="1:11" ht="39.75" customHeight="1" thickBot="1" x14ac:dyDescent="0.25">
      <c r="A4" s="254" t="s">
        <v>162</v>
      </c>
      <c r="B4" s="255"/>
      <c r="C4" s="256" t="s">
        <v>160</v>
      </c>
      <c r="D4" s="256"/>
      <c r="E4" s="256"/>
      <c r="F4" s="256"/>
      <c r="G4" s="256"/>
      <c r="H4" s="15" t="s">
        <v>201</v>
      </c>
    </row>
    <row r="5" spans="1:11" ht="26.25" thickBot="1" x14ac:dyDescent="0.25">
      <c r="A5" s="135" t="s">
        <v>0</v>
      </c>
      <c r="B5" s="136" t="s">
        <v>28</v>
      </c>
      <c r="C5" s="137" t="s">
        <v>29</v>
      </c>
      <c r="D5" s="137" t="s">
        <v>30</v>
      </c>
      <c r="E5" s="136" t="s">
        <v>31</v>
      </c>
      <c r="F5" s="136" t="s">
        <v>32</v>
      </c>
      <c r="G5" s="136" t="s">
        <v>200</v>
      </c>
      <c r="H5" s="138" t="s">
        <v>33</v>
      </c>
    </row>
    <row r="6" spans="1:11" x14ac:dyDescent="0.2">
      <c r="A6" s="264">
        <v>1</v>
      </c>
      <c r="B6" s="266" t="s">
        <v>88</v>
      </c>
      <c r="C6" s="124" t="s">
        <v>34</v>
      </c>
      <c r="D6" s="132">
        <f>D7/D20</f>
        <v>1.6447854774911418E-2</v>
      </c>
      <c r="E6" s="132">
        <f>E7/D20</f>
        <v>1.6447854774911418E-2</v>
      </c>
      <c r="F6" s="132"/>
      <c r="G6" s="132"/>
      <c r="H6" s="133">
        <f t="shared" ref="H6:H9" si="0">SUM(E6:G6)</f>
        <v>1.6447854774911418E-2</v>
      </c>
    </row>
    <row r="7" spans="1:11" ht="13.5" thickBot="1" x14ac:dyDescent="0.25">
      <c r="A7" s="265"/>
      <c r="B7" s="267"/>
      <c r="C7" s="127" t="s">
        <v>35</v>
      </c>
      <c r="D7" s="128">
        <f>P.O!I13</f>
        <v>1429.73</v>
      </c>
      <c r="E7" s="128">
        <f>D7</f>
        <v>1429.73</v>
      </c>
      <c r="F7" s="128"/>
      <c r="G7" s="128"/>
      <c r="H7" s="129">
        <f t="shared" si="0"/>
        <v>1429.73</v>
      </c>
    </row>
    <row r="8" spans="1:11" x14ac:dyDescent="0.2">
      <c r="A8" s="261">
        <v>2</v>
      </c>
      <c r="B8" s="268" t="s">
        <v>89</v>
      </c>
      <c r="C8" s="121" t="s">
        <v>34</v>
      </c>
      <c r="D8" s="130">
        <f>D9/D20</f>
        <v>2.9767544379193517E-2</v>
      </c>
      <c r="E8" s="130">
        <f>E9/D20</f>
        <v>2.9767544379193517E-2</v>
      </c>
      <c r="F8" s="130"/>
      <c r="G8" s="130"/>
      <c r="H8" s="139">
        <f t="shared" si="0"/>
        <v>2.9767544379193517E-2</v>
      </c>
    </row>
    <row r="9" spans="1:11" ht="13.5" thickBot="1" x14ac:dyDescent="0.25">
      <c r="A9" s="262"/>
      <c r="B9" s="263"/>
      <c r="C9" s="118" t="s">
        <v>35</v>
      </c>
      <c r="D9" s="119">
        <f>P.O!I15</f>
        <v>2587.5442000000003</v>
      </c>
      <c r="E9" s="119">
        <f>D9</f>
        <v>2587.5442000000003</v>
      </c>
      <c r="F9" s="119"/>
      <c r="G9" s="119"/>
      <c r="H9" s="120">
        <f t="shared" si="0"/>
        <v>2587.5442000000003</v>
      </c>
    </row>
    <row r="10" spans="1:11" x14ac:dyDescent="0.2">
      <c r="A10" s="264">
        <v>3</v>
      </c>
      <c r="B10" s="266" t="s">
        <v>100</v>
      </c>
      <c r="C10" s="124" t="s">
        <v>34</v>
      </c>
      <c r="D10" s="132">
        <f>D11/D20</f>
        <v>0.50853542575689625</v>
      </c>
      <c r="E10" s="132">
        <f>E11/D20</f>
        <v>0.16951180858563208</v>
      </c>
      <c r="F10" s="132">
        <f>F11/D20</f>
        <v>0.16951180858563208</v>
      </c>
      <c r="G10" s="132">
        <f>G11/D20</f>
        <v>0.16951180858563208</v>
      </c>
      <c r="H10" s="133">
        <f t="shared" ref="H10:H17" si="1">SUM(E10:G10)</f>
        <v>0.50853542575689625</v>
      </c>
    </row>
    <row r="11" spans="1:11" ht="13.5" thickBot="1" x14ac:dyDescent="0.25">
      <c r="A11" s="265"/>
      <c r="B11" s="267"/>
      <c r="C11" s="127" t="s">
        <v>35</v>
      </c>
      <c r="D11" s="128">
        <f>P.O!I19</f>
        <v>44204.448799999998</v>
      </c>
      <c r="E11" s="134">
        <f>D11/3</f>
        <v>14734.816266666667</v>
      </c>
      <c r="F11" s="128">
        <f>D11/3</f>
        <v>14734.816266666667</v>
      </c>
      <c r="G11" s="128">
        <f>D11/3</f>
        <v>14734.816266666667</v>
      </c>
      <c r="H11" s="129">
        <f t="shared" si="1"/>
        <v>44204.448799999998</v>
      </c>
    </row>
    <row r="12" spans="1:11" s="85" customFormat="1" ht="15" customHeight="1" x14ac:dyDescent="0.2">
      <c r="A12" s="261">
        <v>4</v>
      </c>
      <c r="B12" s="250" t="s">
        <v>111</v>
      </c>
      <c r="C12" s="121" t="s">
        <v>34</v>
      </c>
      <c r="D12" s="130">
        <f>D13/D20</f>
        <v>0.24452984842558595</v>
      </c>
      <c r="E12" s="123"/>
      <c r="F12" s="130">
        <f>F13/D20</f>
        <v>0.12226492421279297</v>
      </c>
      <c r="G12" s="122">
        <f>G13/D20</f>
        <v>0.12226492421279297</v>
      </c>
      <c r="H12" s="131">
        <f t="shared" si="1"/>
        <v>0.24452984842558595</v>
      </c>
    </row>
    <row r="13" spans="1:11" s="85" customFormat="1" ht="15" customHeight="1" thickBot="1" x14ac:dyDescent="0.25">
      <c r="A13" s="262"/>
      <c r="B13" s="263"/>
      <c r="C13" s="118" t="s">
        <v>35</v>
      </c>
      <c r="D13" s="119">
        <f>P.O!I22</f>
        <v>21255.760399999999</v>
      </c>
      <c r="E13" s="119"/>
      <c r="F13" s="119">
        <f>D13/2</f>
        <v>10627.8802</v>
      </c>
      <c r="G13" s="119">
        <f>D13/2</f>
        <v>10627.8802</v>
      </c>
      <c r="H13" s="120">
        <f t="shared" si="1"/>
        <v>21255.760399999999</v>
      </c>
      <c r="K13" s="149"/>
    </row>
    <row r="14" spans="1:11" s="92" customFormat="1" ht="15" customHeight="1" x14ac:dyDescent="0.2">
      <c r="A14" s="257">
        <v>5</v>
      </c>
      <c r="B14" s="259" t="s">
        <v>165</v>
      </c>
      <c r="C14" s="124" t="s">
        <v>34</v>
      </c>
      <c r="D14" s="125">
        <f>D15/D20</f>
        <v>0.15669114258269151</v>
      </c>
      <c r="E14" s="125">
        <f>E15/D20</f>
        <v>5.2230380860897173E-2</v>
      </c>
      <c r="F14" s="125">
        <f>F15/D20</f>
        <v>5.2230380860897173E-2</v>
      </c>
      <c r="G14" s="125">
        <f>G15/D20</f>
        <v>5.2230380860897173E-2</v>
      </c>
      <c r="H14" s="126">
        <f t="shared" si="1"/>
        <v>0.15669114258269151</v>
      </c>
      <c r="K14" s="150"/>
    </row>
    <row r="15" spans="1:11" s="92" customFormat="1" ht="15" customHeight="1" thickBot="1" x14ac:dyDescent="0.25">
      <c r="A15" s="258"/>
      <c r="B15" s="260"/>
      <c r="C15" s="127" t="s">
        <v>35</v>
      </c>
      <c r="D15" s="128">
        <f>P.O!I25</f>
        <v>13620.3797</v>
      </c>
      <c r="E15" s="128">
        <f>D15/3</f>
        <v>4540.1265666666668</v>
      </c>
      <c r="F15" s="128">
        <f>D15/3</f>
        <v>4540.1265666666668</v>
      </c>
      <c r="G15" s="128">
        <f>D15/3</f>
        <v>4540.1265666666668</v>
      </c>
      <c r="H15" s="129">
        <f t="shared" si="1"/>
        <v>13620.379700000001</v>
      </c>
    </row>
    <row r="16" spans="1:11" s="92" customFormat="1" ht="15" customHeight="1" x14ac:dyDescent="0.2">
      <c r="A16" s="250">
        <v>6</v>
      </c>
      <c r="B16" s="252" t="s">
        <v>131</v>
      </c>
      <c r="C16" s="121" t="s">
        <v>34</v>
      </c>
      <c r="D16" s="122">
        <f>D17/D20</f>
        <v>4.4028184080721268E-2</v>
      </c>
      <c r="E16" s="123"/>
      <c r="F16" s="123"/>
      <c r="G16" s="122">
        <f>G17/D20</f>
        <v>4.4028184080721268E-2</v>
      </c>
      <c r="H16" s="131">
        <f t="shared" si="1"/>
        <v>4.4028184080721268E-2</v>
      </c>
    </row>
    <row r="17" spans="1:8" ht="15" customHeight="1" x14ac:dyDescent="0.2">
      <c r="A17" s="251"/>
      <c r="B17" s="253"/>
      <c r="C17" s="16" t="s">
        <v>35</v>
      </c>
      <c r="D17" s="17">
        <f>P.O!I35</f>
        <v>3827.1505000000002</v>
      </c>
      <c r="E17" s="17"/>
      <c r="F17" s="17"/>
      <c r="G17" s="17">
        <f>D17</f>
        <v>3827.1505000000002</v>
      </c>
      <c r="H17" s="31">
        <f t="shared" si="1"/>
        <v>3827.1505000000002</v>
      </c>
    </row>
    <row r="18" spans="1:8" s="101" customFormat="1" ht="15" customHeight="1" thickBot="1" x14ac:dyDescent="0.25">
      <c r="A18" s="108"/>
      <c r="B18" s="109"/>
      <c r="C18" s="118"/>
      <c r="D18" s="119"/>
      <c r="E18" s="140"/>
      <c r="F18" s="119"/>
      <c r="G18" s="119"/>
      <c r="H18" s="141"/>
    </row>
    <row r="19" spans="1:8" x14ac:dyDescent="0.2">
      <c r="A19" s="238" t="s">
        <v>20</v>
      </c>
      <c r="B19" s="239"/>
      <c r="C19" s="143" t="s">
        <v>34</v>
      </c>
      <c r="D19" s="144">
        <f>D6+D8+D10+D12+D14+D16</f>
        <v>1</v>
      </c>
      <c r="E19" s="144">
        <f>E6+E8+E10+E14</f>
        <v>0.26795758860063418</v>
      </c>
      <c r="F19" s="144">
        <f>F10+F12+F14</f>
        <v>0.34400711365932224</v>
      </c>
      <c r="G19" s="144">
        <f>G10+G12+G14+G16</f>
        <v>0.38803529774004353</v>
      </c>
      <c r="H19" s="145">
        <f>E19+F19+G19</f>
        <v>0.99999999999999989</v>
      </c>
    </row>
    <row r="20" spans="1:8" ht="13.5" thickBot="1" x14ac:dyDescent="0.25">
      <c r="A20" s="240"/>
      <c r="B20" s="241"/>
      <c r="C20" s="146" t="s">
        <v>35</v>
      </c>
      <c r="D20" s="147">
        <f>D7+D9+D11+D13+D15+D17</f>
        <v>86925.013600000006</v>
      </c>
      <c r="E20" s="147">
        <f>E7+E9+E11+E15</f>
        <v>23292.217033333334</v>
      </c>
      <c r="F20" s="147">
        <f>F11+F13+F15</f>
        <v>29902.823033333334</v>
      </c>
      <c r="G20" s="147">
        <f>G11+G13+G15+G17</f>
        <v>33729.973533333337</v>
      </c>
      <c r="H20" s="148">
        <f>E20+F20+G20</f>
        <v>86925.013600000006</v>
      </c>
    </row>
    <row r="21" spans="1:8" x14ac:dyDescent="0.2">
      <c r="A21" s="18"/>
      <c r="B21" s="142"/>
      <c r="C21" s="142"/>
      <c r="D21" s="142"/>
      <c r="E21" s="142"/>
      <c r="F21" s="142"/>
      <c r="G21" s="243"/>
      <c r="H21" s="244"/>
    </row>
    <row r="22" spans="1:8" x14ac:dyDescent="0.2">
      <c r="A22" s="18"/>
      <c r="B22" s="19"/>
      <c r="C22" s="20"/>
      <c r="D22" s="242" t="s">
        <v>36</v>
      </c>
      <c r="E22" s="242"/>
      <c r="F22" s="117"/>
      <c r="G22" s="245"/>
      <c r="H22" s="244"/>
    </row>
    <row r="23" spans="1:8" x14ac:dyDescent="0.2">
      <c r="A23" s="21"/>
      <c r="B23" s="22" t="s">
        <v>37</v>
      </c>
      <c r="C23" s="23"/>
      <c r="D23" s="236" t="s">
        <v>10</v>
      </c>
      <c r="E23" s="236"/>
      <c r="F23" s="115"/>
      <c r="G23" s="245"/>
      <c r="H23" s="244"/>
    </row>
    <row r="24" spans="1:8" x14ac:dyDescent="0.2">
      <c r="A24" s="24"/>
      <c r="B24" s="248"/>
      <c r="C24" s="23"/>
      <c r="D24" s="23"/>
      <c r="E24" s="25"/>
      <c r="F24" s="25"/>
      <c r="G24" s="245"/>
      <c r="H24" s="244"/>
    </row>
    <row r="25" spans="1:8" x14ac:dyDescent="0.2">
      <c r="A25" s="26"/>
      <c r="B25" s="248"/>
      <c r="C25" s="27"/>
      <c r="D25" s="237" t="s">
        <v>205</v>
      </c>
      <c r="E25" s="237"/>
      <c r="F25" s="116"/>
      <c r="G25" s="245"/>
      <c r="H25" s="244"/>
    </row>
    <row r="26" spans="1:8" ht="13.5" thickBot="1" x14ac:dyDescent="0.25">
      <c r="A26" s="28"/>
      <c r="B26" s="249"/>
      <c r="C26" s="29"/>
      <c r="D26" s="29"/>
      <c r="E26" s="30"/>
      <c r="F26" s="30"/>
      <c r="G26" s="246"/>
      <c r="H26" s="247"/>
    </row>
  </sheetData>
  <mergeCells count="25">
    <mergeCell ref="A1:H1"/>
    <mergeCell ref="A2:H2"/>
    <mergeCell ref="A3:B3"/>
    <mergeCell ref="C3:D3"/>
    <mergeCell ref="E3:G3"/>
    <mergeCell ref="A16:A17"/>
    <mergeCell ref="B16:B17"/>
    <mergeCell ref="A4:B4"/>
    <mergeCell ref="C4:G4"/>
    <mergeCell ref="A14:A15"/>
    <mergeCell ref="B14:B15"/>
    <mergeCell ref="A12:A13"/>
    <mergeCell ref="B12:B13"/>
    <mergeCell ref="A6:A7"/>
    <mergeCell ref="B6:B7"/>
    <mergeCell ref="A8:A9"/>
    <mergeCell ref="B8:B9"/>
    <mergeCell ref="A10:A11"/>
    <mergeCell ref="B10:B11"/>
    <mergeCell ref="D23:E23"/>
    <mergeCell ref="D25:E25"/>
    <mergeCell ref="A19:B20"/>
    <mergeCell ref="D22:E22"/>
    <mergeCell ref="G21:H26"/>
    <mergeCell ref="B24:B26"/>
  </mergeCells>
  <pageMargins left="0.511811024" right="0.511811024" top="0.78740157499999996" bottom="0.78740157499999996" header="0.31496062000000002" footer="0.31496062000000002"/>
  <pageSetup paperSize="9" scale="61" orientation="landscape" r:id="rId1"/>
  <ignoredErrors>
    <ignoredError sqref="E9 E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2</vt:i4>
      </vt:variant>
    </vt:vector>
  </HeadingPairs>
  <TitlesOfParts>
    <vt:vector size="6" baseType="lpstr">
      <vt:lpstr>P.O</vt:lpstr>
      <vt:lpstr>MÉM. DE CÁLC</vt:lpstr>
      <vt:lpstr>BDI</vt:lpstr>
      <vt:lpstr>CRON. FÍSICO-FINANCEIRO</vt:lpstr>
      <vt:lpstr>BDI!Area_de_impressao</vt:lpstr>
      <vt:lpstr>P.O!Area_de_impressao</vt:lpstr>
    </vt:vector>
  </TitlesOfParts>
  <Company>Setop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Setop</dc:creator>
  <cp:lastModifiedBy>user</cp:lastModifiedBy>
  <cp:lastPrinted>2025-12-11T02:53:38Z</cp:lastPrinted>
  <dcterms:created xsi:type="dcterms:W3CDTF">2006-09-22T13:55:22Z</dcterms:created>
  <dcterms:modified xsi:type="dcterms:W3CDTF">2025-12-17T18:58:25Z</dcterms:modified>
</cp:coreProperties>
</file>